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5" documentId="8_{6D534BB2-4E30-45F9-8D64-1202BB9AB805}" xr6:coauthVersionLast="47" xr6:coauthVersionMax="47" xr10:uidLastSave="{31B589B6-EFAD-471C-9E38-DA1A62EE3AEC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9" i="2"/>
  <c r="F9" i="2"/>
  <c r="H9" i="2" s="1"/>
  <c r="E9" i="2"/>
  <c r="G7" i="2"/>
  <c r="F7" i="2"/>
  <c r="H7" i="2" s="1"/>
  <c r="E7" i="2"/>
  <c r="F68" i="5"/>
  <c r="D72" i="2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<sst xmlns="http://schemas.openxmlformats.org/spreadsheetml/2006/main" count="541" uniqueCount="219">
  <si>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</si>
  <si>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</si>
  <si>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</si>
  <si>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</si>
  <si>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</si>
  <si>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</si>
  <si>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</si>
  <si>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</si>
  <si>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</si>
  <si>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</si>
  <si>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</si>
  <si>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</si>
  <si>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</si>
  <si>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</si>
  <si>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</si>
  <si>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</si>
  <si>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</si>
  <si>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</si>
  <si>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</si>
  <si>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</si>
  <si>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</si>
  <si>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</si>
  <si>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</si>
  <si>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</si>
  <si>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</si>
  <si>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</si>
  <si>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</si>
  <si>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</si>
  <si>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</si>
  <si>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</si>
  <si>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</si>
  <si>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</si>
  <si>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</si>
  <si>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</si>
  <si>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</si>
  <si>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</si>
  <si>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</si>
  <si>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</si>
  <si>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</si>
  <si>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</si>
  <si>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</si>
  <si>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</si>
  <si>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</si>
  <si>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</si>
  <si>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</si>
  <si>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</si>
  <si>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</si>
  <si>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</si>
  <si>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</si>
  <si>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</si>
  <si>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</si>
  <si>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</si>
  <si>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</si>
  <si>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</si>
  <si>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</si>
  <si>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</si>
  <si>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</si>
  <si>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</si>
  <si>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</si>
  <si>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</si>
  <si>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</si>
  <si>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</si>
  <si>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</si>
  <si>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</si>
  <si>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</si>
  <si>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</si>
  <si>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</si>
  <si>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</si>
  <si>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</si>
  <si>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</si>
  <si>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</si>
  <si>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</si>
  <si>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</si>
  <si>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</si>
  <si>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</si>
  <si>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</si>
  <si>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</si>
  <si>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</si>
  <si>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</si>
  <si>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</si>
  <si>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</si>
  <si>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</si>
  <si>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</si>
  <si>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</si>
  <si>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</si>
  <si>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</si>
  <si>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</si>
  <si>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</si>
  <si>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</si>
  <si>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</si>
  <si>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</si>
  <si>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</si>
  <si>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</si>
  <si>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</si>
  <si>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</si>
  <si>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</si>
  <si>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</si>
  <si>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</si>
  <si>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</si>
  <si>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</si>
  <si>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</si>
  <si>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</si>
  <si>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</si>
  <si>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</si>
  <si>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</si>
  <si>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</si>
  <si>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</si>
  <si>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</si>
  <si>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</si>
  <si>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</si>
  <si>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</si>
  <si>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</si>
  <si>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</si>
  <si>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</si>
  <si>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</si>
  <si>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</si>
  <si>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</si>
  <si>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</si>
  <si>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</si>
  <si>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</si>
  <si>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</si>
  <si>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</si>
  <si>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</si>
  <si>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</si>
  <si>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</si>
  <si>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</si>
  <si>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</si>
  <si>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</si>
  <si>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</si>
  <si>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</si>
  <si>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</si>
  <si>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</si>
  <si>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</si>
  <si>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</si>
  <si>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</si>
  <si>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</si>
  <si>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</si>
  <si>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</si>
  <si>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</si>
  <si>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</si>
  <si>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</si>
  <si>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</si>
  <si>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</si>
  <si>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</si>
  <si>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</si>
  <si>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</si>
  <si>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</si>
  <si>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</si>
  <si>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</si>
  <si>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</si>
  <si>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</si>
  <si>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</si>
  <si>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</si>
  <si>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</si>
  <si>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</si>
  <si>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</si>
  <si>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</si>
  <si>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</si>
  <si>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</si>
  <si>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</si>
  <si>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</si>
  <si>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</si>
  <si>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</si>
  <si>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</si>
  <si>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</si>
  <si>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</si>
  <si>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</si>
  <si>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</si>
  <si>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</si>
  <si>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</si>
  <si>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</si>
  <si>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</si>
  <si>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</si>
  <si>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</si>
  <si>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</si>
  <si>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</si>
  <si>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</si>
  <si>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</si>
  <si>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</si>
  <si>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</si>
  <si>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</si>
  <si>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</si>
  <si>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</si>
  <si>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</si>
  <si>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</si>
  <si>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</si>
  <si>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</si>
  <si>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</si>
  <si>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</si>
  <si>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</si>
  <si>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</si>
  <si>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</si>
  <si>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</si>
  <si>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</si>
  <si>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</si>
  <si>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</si>
  <si>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</si>
  <si>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</si>
  <si>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</si>
  <si>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</si>
  <si>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</si>
  <si>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</si>
  <si>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</si>
  <si>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</si>
  <si>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</si>
  <si>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</si>
  <si>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</si>
  <si>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</si>
  <si>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</si>
  <si>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</si>
  <si>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</si>
  <si>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</si>
  <si>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</si>
  <si>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</si>
  <si>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</si>
  <si>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</si>
  <si>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</si>
  <si>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</si>
  <si>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DELLA VALCONCA (RN)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</si>
</sst>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F12" sqref="F12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6.5703125" style="20" bestFit="1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9" t="s">
        <v>0</v>
      </c>
      <c r="B1" s="279"/>
      <c r="C1" s="279"/>
      <c r="D1" s="281" t="s">
        <v>218</v>
      </c>
      <c r="E1" s="282"/>
      <c r="F1" s="282"/>
      <c r="G1" s="282"/>
      <c r="H1" s="283"/>
      <c r="J1" s="242" t="s">
        <v>206</v>
      </c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4"/>
      <c r="BJ1" s="251" t="s">
        <v>207</v>
      </c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3"/>
    </row>
    <row r="2" spans="1:139" ht="12.75" thickBot="1" x14ac:dyDescent="0.25">
      <c r="A2" s="279"/>
      <c r="B2" s="279"/>
      <c r="C2" s="279"/>
      <c r="D2" s="284"/>
      <c r="E2" s="285"/>
      <c r="F2" s="285"/>
      <c r="G2" s="285"/>
      <c r="H2" s="286"/>
      <c r="I2" s="22"/>
      <c r="J2" s="245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7"/>
      <c r="BJ2" s="254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6"/>
      <c r="ED2" s="301" t="s">
        <v>1</v>
      </c>
      <c r="EE2" s="302"/>
    </row>
    <row r="3" spans="1:139" ht="25.5" customHeight="1" thickBot="1" x14ac:dyDescent="0.25">
      <c r="A3" s="280"/>
      <c r="B3" s="280"/>
      <c r="C3" s="280"/>
      <c r="D3" s="287"/>
      <c r="E3" s="288"/>
      <c r="F3" s="288"/>
      <c r="G3" s="288"/>
      <c r="H3" s="289"/>
      <c r="J3" s="248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50"/>
      <c r="BJ3" s="257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/>
      <c r="DM3" s="258"/>
      <c r="DN3" s="258"/>
      <c r="DO3" s="258"/>
      <c r="DP3" s="258"/>
      <c r="DQ3" s="258"/>
      <c r="DR3" s="258"/>
      <c r="DS3" s="258"/>
      <c r="DT3" s="258"/>
      <c r="DU3" s="258"/>
      <c r="DV3" s="258"/>
      <c r="DW3" s="258"/>
      <c r="DX3" s="258"/>
      <c r="DY3" s="259"/>
      <c r="DZ3" s="297" t="s">
        <v>2</v>
      </c>
      <c r="EA3" s="297"/>
      <c r="EB3" s="297"/>
      <c r="EC3" s="297"/>
      <c r="ED3" s="240" t="s">
        <v>3</v>
      </c>
      <c r="EE3" s="241"/>
    </row>
    <row r="4" spans="1:139" s="27" customFormat="1" ht="30.75" customHeight="1" x14ac:dyDescent="0.2">
      <c r="A4" s="305" t="s">
        <v>4</v>
      </c>
      <c r="B4" s="305" t="s">
        <v>5</v>
      </c>
      <c r="C4" s="307" t="s">
        <v>6</v>
      </c>
      <c r="D4" s="309" t="s">
        <v>216</v>
      </c>
      <c r="E4" s="311" t="s">
        <v>7</v>
      </c>
      <c r="F4" s="309" t="s">
        <v>8</v>
      </c>
      <c r="G4" s="311" t="s">
        <v>9</v>
      </c>
      <c r="H4" s="311" t="s">
        <v>10</v>
      </c>
      <c r="I4" s="313" t="s">
        <v>11</v>
      </c>
      <c r="J4" s="266" t="s">
        <v>12</v>
      </c>
      <c r="K4" s="267"/>
      <c r="L4" s="267"/>
      <c r="M4" s="268"/>
      <c r="N4" s="266" t="s">
        <v>13</v>
      </c>
      <c r="O4" s="267"/>
      <c r="P4" s="267"/>
      <c r="Q4" s="268"/>
      <c r="R4" s="266" t="s">
        <v>14</v>
      </c>
      <c r="S4" s="267"/>
      <c r="T4" s="267"/>
      <c r="U4" s="268"/>
      <c r="V4" s="266" t="s">
        <v>15</v>
      </c>
      <c r="W4" s="267"/>
      <c r="X4" s="267"/>
      <c r="Y4" s="268"/>
      <c r="Z4" s="266" t="s">
        <v>16</v>
      </c>
      <c r="AA4" s="267"/>
      <c r="AB4" s="267"/>
      <c r="AC4" s="268"/>
      <c r="AD4" s="266" t="s">
        <v>17</v>
      </c>
      <c r="AE4" s="267"/>
      <c r="AF4" s="267"/>
      <c r="AG4" s="268"/>
      <c r="AH4" s="266" t="s">
        <v>18</v>
      </c>
      <c r="AI4" s="267"/>
      <c r="AJ4" s="267"/>
      <c r="AK4" s="268"/>
      <c r="AL4" s="266" t="s">
        <v>19</v>
      </c>
      <c r="AM4" s="267"/>
      <c r="AN4" s="267"/>
      <c r="AO4" s="268"/>
      <c r="AP4" s="266" t="s">
        <v>20</v>
      </c>
      <c r="AQ4" s="267"/>
      <c r="AR4" s="267"/>
      <c r="AS4" s="268"/>
      <c r="AT4" s="266" t="s">
        <v>21</v>
      </c>
      <c r="AU4" s="267"/>
      <c r="AV4" s="267"/>
      <c r="AW4" s="268"/>
      <c r="AX4" s="266" t="s">
        <v>22</v>
      </c>
      <c r="AY4" s="267"/>
      <c r="AZ4" s="267"/>
      <c r="BA4" s="268"/>
      <c r="BB4" s="266" t="s">
        <v>23</v>
      </c>
      <c r="BC4" s="267"/>
      <c r="BD4" s="267"/>
      <c r="BE4" s="268"/>
      <c r="BF4" s="266" t="s">
        <v>24</v>
      </c>
      <c r="BG4" s="267"/>
      <c r="BH4" s="267"/>
      <c r="BI4" s="268"/>
      <c r="BJ4" s="263" t="s">
        <v>25</v>
      </c>
      <c r="BK4" s="264"/>
      <c r="BL4" s="264"/>
      <c r="BM4" s="265"/>
      <c r="BN4" s="263" t="s">
        <v>25</v>
      </c>
      <c r="BO4" s="264"/>
      <c r="BP4" s="264"/>
      <c r="BQ4" s="265"/>
      <c r="BR4" s="263" t="s">
        <v>25</v>
      </c>
      <c r="BS4" s="264"/>
      <c r="BT4" s="264"/>
      <c r="BU4" s="265"/>
      <c r="BV4" s="263" t="s">
        <v>25</v>
      </c>
      <c r="BW4" s="264"/>
      <c r="BX4" s="264"/>
      <c r="BY4" s="265"/>
      <c r="BZ4" s="263" t="s">
        <v>25</v>
      </c>
      <c r="CA4" s="264"/>
      <c r="CB4" s="264"/>
      <c r="CC4" s="265"/>
      <c r="CD4" s="263" t="s">
        <v>25</v>
      </c>
      <c r="CE4" s="264"/>
      <c r="CF4" s="264"/>
      <c r="CG4" s="265"/>
      <c r="CH4" s="263" t="s">
        <v>25</v>
      </c>
      <c r="CI4" s="264"/>
      <c r="CJ4" s="264"/>
      <c r="CK4" s="265"/>
      <c r="CL4" s="263" t="s">
        <v>25</v>
      </c>
      <c r="CM4" s="264"/>
      <c r="CN4" s="264"/>
      <c r="CO4" s="265"/>
      <c r="CP4" s="263" t="s">
        <v>25</v>
      </c>
      <c r="CQ4" s="264"/>
      <c r="CR4" s="264"/>
      <c r="CS4" s="265"/>
      <c r="CT4" s="263" t="s">
        <v>25</v>
      </c>
      <c r="CU4" s="264"/>
      <c r="CV4" s="264"/>
      <c r="CW4" s="265"/>
      <c r="CX4" s="263" t="s">
        <v>25</v>
      </c>
      <c r="CY4" s="264"/>
      <c r="CZ4" s="264"/>
      <c r="DA4" s="265"/>
      <c r="DB4" s="263" t="s">
        <v>25</v>
      </c>
      <c r="DC4" s="264"/>
      <c r="DD4" s="264"/>
      <c r="DE4" s="265"/>
      <c r="DF4" s="263" t="s">
        <v>25</v>
      </c>
      <c r="DG4" s="264"/>
      <c r="DH4" s="264"/>
      <c r="DI4" s="265"/>
      <c r="DJ4" s="263" t="s">
        <v>25</v>
      </c>
      <c r="DK4" s="264"/>
      <c r="DL4" s="264"/>
      <c r="DM4" s="265"/>
      <c r="DN4" s="263" t="s">
        <v>25</v>
      </c>
      <c r="DO4" s="264"/>
      <c r="DP4" s="264"/>
      <c r="DQ4" s="265"/>
      <c r="DR4" s="263" t="s">
        <v>25</v>
      </c>
      <c r="DS4" s="264"/>
      <c r="DT4" s="264"/>
      <c r="DU4" s="265"/>
      <c r="DV4" s="263" t="s">
        <v>25</v>
      </c>
      <c r="DW4" s="264"/>
      <c r="DX4" s="264"/>
      <c r="DY4" s="265"/>
      <c r="DZ4" s="298"/>
      <c r="EA4" s="299"/>
      <c r="EB4" s="299"/>
      <c r="EC4" s="299"/>
      <c r="ED4" s="236" t="s">
        <v>26</v>
      </c>
      <c r="EE4" s="237"/>
      <c r="EF4" s="190"/>
      <c r="EG4" s="290" t="s">
        <v>27</v>
      </c>
      <c r="EH4" s="26"/>
      <c r="EI4" s="26"/>
    </row>
    <row r="5" spans="1:139" s="27" customFormat="1" ht="81" customHeight="1" thickBot="1" x14ac:dyDescent="0.25">
      <c r="A5" s="306"/>
      <c r="B5" s="306"/>
      <c r="C5" s="308"/>
      <c r="D5" s="310"/>
      <c r="E5" s="312"/>
      <c r="F5" s="310"/>
      <c r="G5" s="312"/>
      <c r="H5" s="312"/>
      <c r="I5" s="313"/>
      <c r="J5" s="315" t="s">
        <v>28</v>
      </c>
      <c r="K5" s="316"/>
      <c r="L5" s="316"/>
      <c r="M5" s="317"/>
      <c r="N5" s="315" t="s">
        <v>28</v>
      </c>
      <c r="O5" s="316"/>
      <c r="P5" s="316"/>
      <c r="Q5" s="317"/>
      <c r="R5" s="315" t="s">
        <v>28</v>
      </c>
      <c r="S5" s="316"/>
      <c r="T5" s="316"/>
      <c r="U5" s="317"/>
      <c r="V5" s="315" t="s">
        <v>28</v>
      </c>
      <c r="W5" s="316"/>
      <c r="X5" s="316"/>
      <c r="Y5" s="317"/>
      <c r="Z5" s="315" t="s">
        <v>28</v>
      </c>
      <c r="AA5" s="316"/>
      <c r="AB5" s="316"/>
      <c r="AC5" s="317"/>
      <c r="AD5" s="315" t="s">
        <v>28</v>
      </c>
      <c r="AE5" s="316"/>
      <c r="AF5" s="316"/>
      <c r="AG5" s="317"/>
      <c r="AH5" s="315" t="s">
        <v>28</v>
      </c>
      <c r="AI5" s="316"/>
      <c r="AJ5" s="316"/>
      <c r="AK5" s="317"/>
      <c r="AL5" s="315" t="s">
        <v>28</v>
      </c>
      <c r="AM5" s="316"/>
      <c r="AN5" s="316"/>
      <c r="AO5" s="317"/>
      <c r="AP5" s="315" t="s">
        <v>28</v>
      </c>
      <c r="AQ5" s="316"/>
      <c r="AR5" s="316"/>
      <c r="AS5" s="317"/>
      <c r="AT5" s="315" t="s">
        <v>28</v>
      </c>
      <c r="AU5" s="316"/>
      <c r="AV5" s="316"/>
      <c r="AW5" s="317"/>
      <c r="AX5" s="315" t="s">
        <v>28</v>
      </c>
      <c r="AY5" s="316"/>
      <c r="AZ5" s="316"/>
      <c r="BA5" s="317"/>
      <c r="BB5" s="315" t="s">
        <v>28</v>
      </c>
      <c r="BC5" s="316"/>
      <c r="BD5" s="316"/>
      <c r="BE5" s="317"/>
      <c r="BF5" s="315" t="s">
        <v>28</v>
      </c>
      <c r="BG5" s="316"/>
      <c r="BH5" s="316"/>
      <c r="BI5" s="317"/>
      <c r="BJ5" s="275" t="s">
        <v>29</v>
      </c>
      <c r="BK5" s="276"/>
      <c r="BL5" s="277" t="s">
        <v>30</v>
      </c>
      <c r="BM5" s="278"/>
      <c r="BN5" s="275" t="s">
        <v>29</v>
      </c>
      <c r="BO5" s="276"/>
      <c r="BP5" s="277" t="s">
        <v>30</v>
      </c>
      <c r="BQ5" s="278"/>
      <c r="BR5" s="275" t="s">
        <v>29</v>
      </c>
      <c r="BS5" s="276"/>
      <c r="BT5" s="277" t="s">
        <v>30</v>
      </c>
      <c r="BU5" s="278"/>
      <c r="BV5" s="275" t="s">
        <v>29</v>
      </c>
      <c r="BW5" s="276"/>
      <c r="BX5" s="277" t="s">
        <v>30</v>
      </c>
      <c r="BY5" s="278"/>
      <c r="BZ5" s="275" t="s">
        <v>29</v>
      </c>
      <c r="CA5" s="276"/>
      <c r="CB5" s="277" t="s">
        <v>30</v>
      </c>
      <c r="CC5" s="278"/>
      <c r="CD5" s="275" t="s">
        <v>29</v>
      </c>
      <c r="CE5" s="276"/>
      <c r="CF5" s="277" t="s">
        <v>30</v>
      </c>
      <c r="CG5" s="278"/>
      <c r="CH5" s="275" t="s">
        <v>29</v>
      </c>
      <c r="CI5" s="276"/>
      <c r="CJ5" s="277" t="s">
        <v>30</v>
      </c>
      <c r="CK5" s="278"/>
      <c r="CL5" s="275" t="s">
        <v>29</v>
      </c>
      <c r="CM5" s="276"/>
      <c r="CN5" s="277" t="s">
        <v>30</v>
      </c>
      <c r="CO5" s="278"/>
      <c r="CP5" s="275" t="s">
        <v>29</v>
      </c>
      <c r="CQ5" s="276"/>
      <c r="CR5" s="277" t="s">
        <v>30</v>
      </c>
      <c r="CS5" s="278"/>
      <c r="CT5" s="275" t="s">
        <v>29</v>
      </c>
      <c r="CU5" s="276"/>
      <c r="CV5" s="277" t="s">
        <v>30</v>
      </c>
      <c r="CW5" s="278"/>
      <c r="CX5" s="275" t="s">
        <v>29</v>
      </c>
      <c r="CY5" s="276"/>
      <c r="CZ5" s="277" t="s">
        <v>30</v>
      </c>
      <c r="DA5" s="278"/>
      <c r="DB5" s="275" t="s">
        <v>29</v>
      </c>
      <c r="DC5" s="276"/>
      <c r="DD5" s="277" t="s">
        <v>30</v>
      </c>
      <c r="DE5" s="278"/>
      <c r="DF5" s="275" t="s">
        <v>29</v>
      </c>
      <c r="DG5" s="276"/>
      <c r="DH5" s="277" t="s">
        <v>30</v>
      </c>
      <c r="DI5" s="278"/>
      <c r="DJ5" s="275" t="s">
        <v>29</v>
      </c>
      <c r="DK5" s="276"/>
      <c r="DL5" s="277" t="s">
        <v>30</v>
      </c>
      <c r="DM5" s="278"/>
      <c r="DN5" s="275" t="s">
        <v>29</v>
      </c>
      <c r="DO5" s="276"/>
      <c r="DP5" s="277" t="s">
        <v>30</v>
      </c>
      <c r="DQ5" s="278"/>
      <c r="DR5" s="275" t="s">
        <v>29</v>
      </c>
      <c r="DS5" s="276"/>
      <c r="DT5" s="277" t="s">
        <v>30</v>
      </c>
      <c r="DU5" s="278"/>
      <c r="DV5" s="275" t="s">
        <v>29</v>
      </c>
      <c r="DW5" s="276"/>
      <c r="DX5" s="277" t="s">
        <v>30</v>
      </c>
      <c r="DY5" s="278"/>
      <c r="DZ5" s="28"/>
      <c r="EA5" s="29"/>
      <c r="EB5" s="29"/>
      <c r="EC5" s="29"/>
      <c r="ED5" s="238" t="s">
        <v>31</v>
      </c>
      <c r="EE5" s="239"/>
      <c r="EF5" s="191"/>
      <c r="EG5" s="291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4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92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18495.34</v>
      </c>
      <c r="E7" s="46">
        <f>VLOOKUP(C7,CostoPersonale[[Descrizione]:[Spesa di personale netta
E=A-B-C+C1-D]],10,FALSE)</f>
        <v>0</v>
      </c>
      <c r="F7" s="47">
        <f>+D7-'Costo del personale'!G3</f>
        <v>18495.34</v>
      </c>
      <c r="G7" s="47">
        <f>VLOOKUP(C7,AltrePoste[[DESCRIZIONE]:[RETTIFICHE ALLA SPESA CORRENTE
D=A+A1+A2+B-C]],10,FALSE)</f>
        <v>0</v>
      </c>
      <c r="H7" s="231">
        <f>SUM(IF((F7+G7)&gt;=0,F7+G7,""))</f>
        <v>18495.34</v>
      </c>
      <c r="I7" s="48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18495.34</v>
      </c>
      <c r="EF7" s="47">
        <f t="shared" ref="EF7:EF38" si="5">IF((AND((ED7+EE7)=0)),0,IF((ED7+EE7)&lt;&gt;0,(ED7+EE7),""))</f>
        <v>18495.34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70027.37</v>
      </c>
      <c r="E8" s="46">
        <f>VLOOKUP(C8,CostoPersonale[[Descrizione]:[Spesa di personale netta
E=A-B-C+C1-D]],10,FALSE)</f>
        <v>32340.16</v>
      </c>
      <c r="F8" s="47">
        <f>+D8-'Costo del personale'!G4</f>
        <v>37687.209999999992</v>
      </c>
      <c r="G8" s="47">
        <f>VLOOKUP(C8,AltrePoste[[DESCRIZIONE]:[RETTIFICHE ALLA SPESA CORRENTE
D=A+A1+A2+B-C]],10,FALSE)</f>
        <v>0</v>
      </c>
      <c r="H8" s="231">
        <f>SUM(IF((F8+G8)&gt;=0,F8+G8,""))</f>
        <v>37687.209999999992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32340.16</v>
      </c>
      <c r="EE8" s="209">
        <f t="shared" si="4"/>
        <v>37687.209999999992</v>
      </c>
      <c r="EF8" s="47">
        <f t="shared" si="5"/>
        <v>70027.37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67795</v>
      </c>
      <c r="E9" s="46">
        <f>VLOOKUP(C9,CostoPersonale[[Descrizione]:[Spesa di personale netta
E=A-B-C+C1-D]],10,FALSE)</f>
        <v>36795</v>
      </c>
      <c r="F9" s="47">
        <f>+D9-'Costo del personale'!G5</f>
        <v>31000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31000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36795</v>
      </c>
      <c r="EE9" s="209">
        <f t="shared" si="4"/>
        <v>31000</v>
      </c>
      <c r="EF9" s="47">
        <f t="shared" si="5"/>
        <v>67795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23892.99</v>
      </c>
      <c r="E10" s="46">
        <f>VLOOKUP(C10,CostoPersonale[[Descrizione]:[Spesa di personale netta
E=A-B-C+C1-D]],10,FALSE)</f>
        <v>725.9</v>
      </c>
      <c r="F10" s="47">
        <f>+D10-'Costo del personale'!G6</f>
        <v>23167.09</v>
      </c>
      <c r="G10" s="47">
        <f>VLOOKUP(C10,AltrePoste[[DESCRIZIONE]:[RETTIFICHE ALLA SPESA CORRENTE
D=A+A1+A2+B-C]],10,FALSE)</f>
        <v>0</v>
      </c>
      <c r="H10" s="231">
        <f t="shared" si="66"/>
        <v>23167.09</v>
      </c>
      <c r="I10" s="48" t="str">
        <f t="shared" si="0"/>
        <v>!!!</v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725.9</v>
      </c>
      <c r="EE10" s="209">
        <f t="shared" si="4"/>
        <v>23167.09</v>
      </c>
      <c r="EF10" s="47">
        <f t="shared" si="5"/>
        <v>23892.99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206579.86</v>
      </c>
      <c r="E12" s="46">
        <f>VLOOKUP(C12,CostoPersonale[[Descrizione]:[Spesa di personale netta
E=A-B-C+C1-D]],10,FALSE)</f>
        <v>162216</v>
      </c>
      <c r="F12" s="47">
        <f>+D12-'Costo del personale'!G8</f>
        <v>44363.859999999986</v>
      </c>
      <c r="G12" s="47">
        <f>VLOOKUP(C12,AltrePoste[[DESCRIZIONE]:[RETTIFICHE ALLA SPESA CORRENTE
D=A+A1+A2+B-C]],10,FALSE)</f>
        <v>0</v>
      </c>
      <c r="H12" s="231">
        <f t="shared" si="66"/>
        <v>44363.859999999986</v>
      </c>
      <c r="I12" s="48" t="str">
        <f t="shared" si="0"/>
        <v>!!!</v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162216</v>
      </c>
      <c r="EE12" s="209">
        <f t="shared" si="4"/>
        <v>44363.859999999986</v>
      </c>
      <c r="EF12" s="47">
        <f t="shared" si="5"/>
        <v>206579.86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/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0</v>
      </c>
      <c r="EF13" s="47">
        <f t="shared" si="5"/>
        <v>0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8455.25</v>
      </c>
      <c r="E14" s="46">
        <f>VLOOKUP(C14,CostoPersonale[[Descrizione]:[Spesa di personale netta
E=A-B-C+C1-D]],10,FALSE)</f>
        <v>0</v>
      </c>
      <c r="F14" s="47">
        <f>+D14-'Costo del personale'!G10</f>
        <v>8455.25</v>
      </c>
      <c r="G14" s="47">
        <f>VLOOKUP(C14,AltrePoste[[DESCRIZIONE]:[RETTIFICHE ALLA SPESA CORRENTE
D=A+A1+A2+B-C]],10,FALSE)</f>
        <v>0</v>
      </c>
      <c r="H14" s="231">
        <f t="shared" si="66"/>
        <v>8455.25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0</v>
      </c>
      <c r="EE14" s="209">
        <f t="shared" si="4"/>
        <v>8455.25</v>
      </c>
      <c r="EF14" s="47">
        <f t="shared" si="5"/>
        <v>8455.25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96827.06</v>
      </c>
      <c r="E16" s="46">
        <f>VLOOKUP(C16,CostoPersonale[[Descrizione]:[Spesa di personale netta
E=A-B-C+C1-D]],10,FALSE)</f>
        <v>75037.710000000006</v>
      </c>
      <c r="F16" s="47">
        <f>+D16-'Costo del personale'!G12</f>
        <v>21789.349999999991</v>
      </c>
      <c r="G16" s="47">
        <f>VLOOKUP(C16,AltrePoste[[DESCRIZIONE]:[RETTIFICHE ALLA SPESA CORRENTE
D=A+A1+A2+B-C]],10,FALSE)</f>
        <v>0</v>
      </c>
      <c r="H16" s="231">
        <f t="shared" si="66"/>
        <v>21789.349999999991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75037.710000000006</v>
      </c>
      <c r="EE16" s="209">
        <f t="shared" si="4"/>
        <v>21789.349999999991</v>
      </c>
      <c r="EF16" s="47">
        <f t="shared" si="5"/>
        <v>96827.06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241631.08</v>
      </c>
      <c r="E17" s="46">
        <f>VLOOKUP(C17,CostoPersonale[[Descrizione]:[Spesa di personale netta
E=A-B-C+C1-D]],10,FALSE)</f>
        <v>12165</v>
      </c>
      <c r="F17" s="47">
        <f>+D17-'Costo del personale'!G13</f>
        <v>229466.08</v>
      </c>
      <c r="G17" s="47">
        <f>VLOOKUP(C17,AltrePoste[[DESCRIZIONE]:[RETTIFICHE ALLA SPESA CORRENTE
D=A+A1+A2+B-C]],10,FALSE)</f>
        <v>0</v>
      </c>
      <c r="H17" s="231">
        <f t="shared" si="66"/>
        <v>229466.08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12165</v>
      </c>
      <c r="EE17" s="209">
        <f t="shared" si="4"/>
        <v>229466.08</v>
      </c>
      <c r="EF17" s="47">
        <f t="shared" si="5"/>
        <v>241631.08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1021593.74</v>
      </c>
      <c r="E20" s="46">
        <f>VLOOKUP(C20,CostoPersonale[[Descrizione]:[Spesa di personale netta
E=A-B-C+C1-D]],10,FALSE)</f>
        <v>796875.73</v>
      </c>
      <c r="F20" s="47">
        <f>+D20-'Costo del personale'!G16</f>
        <v>224718.01</v>
      </c>
      <c r="G20" s="47">
        <f>VLOOKUP(C20,AltrePoste[[DESCRIZIONE]:[RETTIFICHE ALLA SPESA CORRENTE
D=A+A1+A2+B-C]],10,FALSE)</f>
        <v>0</v>
      </c>
      <c r="H20" s="231">
        <f t="shared" si="66"/>
        <v>224718.01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796875.73</v>
      </c>
      <c r="EE20" s="209">
        <f t="shared" si="4"/>
        <v>224718.01</v>
      </c>
      <c r="EF20" s="47">
        <f t="shared" si="5"/>
        <v>1021593.74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4842</v>
      </c>
      <c r="E21" s="46">
        <f>VLOOKUP(C21,CostoPersonale[[Descrizione]:[Spesa di personale netta
E=A-B-C+C1-D]],10,FALSE)</f>
        <v>0</v>
      </c>
      <c r="F21" s="47">
        <f>+D21-'Costo del personale'!G17</f>
        <v>4842</v>
      </c>
      <c r="G21" s="47">
        <f>VLOOKUP(C21,AltrePoste[[DESCRIZIONE]:[RETTIFICHE ALLA SPESA CORRENTE
D=A+A1+A2+B-C]],10,FALSE)</f>
        <v>0</v>
      </c>
      <c r="H21" s="231">
        <f t="shared" si="66"/>
        <v>4842</v>
      </c>
      <c r="I21" s="48" t="str">
        <f t="shared" si="0"/>
        <v>!!!</v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4842</v>
      </c>
      <c r="EF21" s="47">
        <f t="shared" si="5"/>
        <v>4842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/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0</v>
      </c>
      <c r="EE26" s="209">
        <f t="shared" si="4"/>
        <v>0</v>
      </c>
      <c r="EF26" s="47">
        <f t="shared" si="5"/>
        <v>0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54012.149999999994</v>
      </c>
      <c r="E31" s="46">
        <f>VLOOKUP(C31,CostoPersonale[[Descrizione]:[Spesa di personale netta
E=A-B-C+C1-D]],10,FALSE)</f>
        <v>0</v>
      </c>
      <c r="F31" s="47">
        <f>+D31-'Costo del personale'!G27</f>
        <v>54012.149999999994</v>
      </c>
      <c r="G31" s="47">
        <f>VLOOKUP(C31,AltrePoste[[DESCRIZIONE]:[RETTIFICHE ALLA SPESA CORRENTE
D=A+A1+A2+B-C]],10,FALSE)</f>
        <v>0</v>
      </c>
      <c r="H31" s="231">
        <f t="shared" si="66"/>
        <v>54012.149999999994</v>
      </c>
      <c r="I31" s="48" t="str">
        <f t="shared" si="0"/>
        <v>!!!</v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54012.149999999994</v>
      </c>
      <c r="EF31" s="47">
        <f t="shared" si="5"/>
        <v>54012.149999999994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75036.5</v>
      </c>
      <c r="E32" s="46">
        <f>VLOOKUP(C32,CostoPersonale[[Descrizione]:[Spesa di personale netta
E=A-B-C+C1-D]],10,FALSE)</f>
        <v>0</v>
      </c>
      <c r="F32" s="47">
        <f>+D32-'Costo del personale'!G28</f>
        <v>75036.5</v>
      </c>
      <c r="G32" s="47">
        <f>VLOOKUP(C32,AltrePoste[[DESCRIZIONE]:[RETTIFICHE ALLA SPESA CORRENTE
D=A+A1+A2+B-C]],10,FALSE)</f>
        <v>0</v>
      </c>
      <c r="H32" s="231">
        <f t="shared" si="66"/>
        <v>75036.5</v>
      </c>
      <c r="I32" s="48" t="str">
        <f t="shared" si="0"/>
        <v>!!!</v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75036.5</v>
      </c>
      <c r="EF32" s="47">
        <f t="shared" si="5"/>
        <v>75036.5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111253.09</v>
      </c>
      <c r="E33" s="46">
        <f>VLOOKUP(C33,CostoPersonale[[Descrizione]:[Spesa di personale netta
E=A-B-C+C1-D]],10,FALSE)</f>
        <v>0</v>
      </c>
      <c r="F33" s="47">
        <f>+D33-'Costo del personale'!G29</f>
        <v>111253.09</v>
      </c>
      <c r="G33" s="47">
        <f>VLOOKUP(C33,AltrePoste[[DESCRIZIONE]:[RETTIFICHE ALLA SPESA CORRENTE
D=A+A1+A2+B-C]],10,FALSE)</f>
        <v>0</v>
      </c>
      <c r="H33" s="231">
        <f t="shared" si="66"/>
        <v>111253.09</v>
      </c>
      <c r="I33" s="48" t="str">
        <f t="shared" si="0"/>
        <v>!!!</v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0</v>
      </c>
      <c r="EE33" s="209">
        <f t="shared" si="4"/>
        <v>111253.09</v>
      </c>
      <c r="EF33" s="47">
        <f t="shared" si="5"/>
        <v>111253.09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1">
        <f t="shared" si="66"/>
        <v>0</v>
      </c>
      <c r="I39" s="48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13946.04</v>
      </c>
      <c r="E41" s="46">
        <f>VLOOKUP(C41,CostoPersonale[[Descrizione]:[Spesa di personale netta
E=A-B-C+C1-D]],10,FALSE)</f>
        <v>0</v>
      </c>
      <c r="F41" s="47">
        <f>+D41-'Costo del personale'!G37</f>
        <v>13946.04</v>
      </c>
      <c r="G41" s="47">
        <f>VLOOKUP(C41,AltrePoste[[DESCRIZIONE]:[RETTIFICHE ALLA SPESA CORRENTE
D=A+A1+A2+B-C]],10,FALSE)</f>
        <v>0</v>
      </c>
      <c r="H41" s="231">
        <f t="shared" si="66"/>
        <v>13946.04</v>
      </c>
      <c r="I41" s="48" t="str">
        <f t="shared" si="67"/>
        <v>!!!</v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13946.04</v>
      </c>
      <c r="EF41" s="47">
        <f t="shared" si="70"/>
        <v>13946.04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31924.940000000002</v>
      </c>
      <c r="E48" s="46">
        <f>VLOOKUP(C48,CostoPersonale[[Descrizione]:[Spesa di personale netta
E=A-B-C+C1-D]],10,FALSE)</f>
        <v>0</v>
      </c>
      <c r="F48" s="47">
        <f>+D48-'Costo del personale'!G44</f>
        <v>31924.940000000002</v>
      </c>
      <c r="G48" s="47">
        <f>VLOOKUP(C48,AltrePoste[[DESCRIZIONE]:[RETTIFICHE ALLA SPESA CORRENTE
D=A+A1+A2+B-C]],10,FALSE)</f>
        <v>0</v>
      </c>
      <c r="H48" s="231">
        <f t="shared" si="66"/>
        <v>31924.940000000002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0</v>
      </c>
      <c r="EE48" s="209">
        <f t="shared" si="69"/>
        <v>31924.940000000002</v>
      </c>
      <c r="EF48" s="47">
        <f t="shared" si="70"/>
        <v>31924.940000000002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0</v>
      </c>
      <c r="E50" s="46">
        <f>VLOOKUP(C50,CostoPersonale[[Descrizione]:[Spesa di personale netta
E=A-B-C+C1-D]],10,FALSE)</f>
        <v>0</v>
      </c>
      <c r="F50" s="47">
        <f>+D50-'Costo del personale'!G46</f>
        <v>0</v>
      </c>
      <c r="G50" s="47">
        <f>VLOOKUP(C50,AltrePoste[[DESCRIZIONE]:[RETTIFICHE ALLA SPESA CORRENTE
D=A+A1+A2+B-C]],10,FALSE)</f>
        <v>0</v>
      </c>
      <c r="H50" s="231">
        <f t="shared" si="66"/>
        <v>0</v>
      </c>
      <c r="I50" s="48" t="str">
        <f t="shared" si="67"/>
        <v/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0</v>
      </c>
      <c r="EE50" s="209">
        <f t="shared" si="69"/>
        <v>0</v>
      </c>
      <c r="EF50" s="47">
        <f t="shared" si="70"/>
        <v>0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0</v>
      </c>
      <c r="E51" s="46">
        <f>VLOOKUP(C51,CostoPersonale[[Descrizione]:[Spesa di personale netta
E=A-B-C+C1-D]],10,FALSE)</f>
        <v>0</v>
      </c>
      <c r="F51" s="47">
        <f>+D51-'Costo del personale'!G47</f>
        <v>0</v>
      </c>
      <c r="G51" s="47">
        <f>VLOOKUP(C51,AltrePoste[[DESCRIZIONE]:[RETTIFICHE ALLA SPESA CORRENTE
D=A+A1+A2+B-C]],10,FALSE)</f>
        <v>0</v>
      </c>
      <c r="H51" s="231">
        <f t="shared" si="66"/>
        <v>0</v>
      </c>
      <c r="I51" s="48" t="str">
        <f t="shared" si="67"/>
        <v/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0</v>
      </c>
      <c r="EE51" s="209">
        <f t="shared" si="69"/>
        <v>0</v>
      </c>
      <c r="EF51" s="47">
        <f t="shared" si="70"/>
        <v>0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60434.559999999998</v>
      </c>
      <c r="E52" s="46">
        <f>VLOOKUP(C52,CostoPersonale[[Descrizione]:[Spesa di personale netta
E=A-B-C+C1-D]],10,FALSE)</f>
        <v>60434.560000000005</v>
      </c>
      <c r="F52" s="47">
        <f>+D52-'Costo del personale'!G48</f>
        <v>0</v>
      </c>
      <c r="G52" s="47">
        <f>VLOOKUP(C52,AltrePoste[[DESCRIZIONE]:[RETTIFICHE ALLA SPESA CORRENTE
D=A+A1+A2+B-C]],10,FALSE)</f>
        <v>0</v>
      </c>
      <c r="H52" s="231">
        <f t="shared" si="66"/>
        <v>0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60434.560000000005</v>
      </c>
      <c r="EE52" s="209">
        <f t="shared" si="69"/>
        <v>0</v>
      </c>
      <c r="EF52" s="47">
        <f t="shared" si="70"/>
        <v>60434.560000000005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0</v>
      </c>
      <c r="E53" s="46">
        <f>VLOOKUP(C53,CostoPersonale[[Descrizione]:[Spesa di personale netta
E=A-B-C+C1-D]],10,FALSE)</f>
        <v>0</v>
      </c>
      <c r="F53" s="47">
        <f>+D53-'Costo del personale'!G49</f>
        <v>0</v>
      </c>
      <c r="G53" s="47">
        <f>VLOOKUP(C53,AltrePoste[[DESCRIZIONE]:[RETTIFICHE ALLA SPESA CORRENTE
D=A+A1+A2+B-C]],10,FALSE)</f>
        <v>0</v>
      </c>
      <c r="H53" s="231">
        <f t="shared" si="66"/>
        <v>0</v>
      </c>
      <c r="I53" s="48" t="str">
        <f t="shared" si="67"/>
        <v/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0</v>
      </c>
      <c r="EF53" s="47">
        <f t="shared" si="70"/>
        <v>0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0</v>
      </c>
      <c r="E54" s="46">
        <f>VLOOKUP(C54,CostoPersonale[[Descrizione]:[Spesa di personale netta
E=A-B-C+C1-D]],10,FALSE)</f>
        <v>0</v>
      </c>
      <c r="F54" s="47">
        <f>+D54-'Costo del personale'!G50</f>
        <v>0</v>
      </c>
      <c r="G54" s="47">
        <f>VLOOKUP(C54,AltrePoste[[DESCRIZIONE]:[RETTIFICHE ALLA SPESA CORRENTE
D=A+A1+A2+B-C]],10,FALSE)</f>
        <v>0</v>
      </c>
      <c r="H54" s="231">
        <f t="shared" si="66"/>
        <v>0</v>
      </c>
      <c r="I54" s="48" t="str">
        <f t="shared" si="67"/>
        <v/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0</v>
      </c>
      <c r="EE54" s="209">
        <f t="shared" si="69"/>
        <v>0</v>
      </c>
      <c r="EF54" s="47">
        <f t="shared" si="70"/>
        <v>0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231">
        <f t="shared" si="66"/>
        <v>0</v>
      </c>
      <c r="I55" s="48" t="str">
        <f t="shared" si="67"/>
        <v/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0</v>
      </c>
      <c r="EF55" s="47">
        <f t="shared" si="70"/>
        <v>0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0</v>
      </c>
      <c r="E56" s="46">
        <f>VLOOKUP(C56,CostoPersonale[[Descrizione]:[Spesa di personale netta
E=A-B-C+C1-D]],10,FALSE)</f>
        <v>0</v>
      </c>
      <c r="F56" s="47">
        <f>+D56-'Costo del personale'!G52</f>
        <v>0</v>
      </c>
      <c r="G56" s="47">
        <f>VLOOKUP(C56,AltrePoste[[DESCRIZIONE]:[RETTIFICHE ALLA SPESA CORRENTE
D=A+A1+A2+B-C]],10,FALSE)</f>
        <v>0</v>
      </c>
      <c r="H56" s="231">
        <f t="shared" si="66"/>
        <v>0</v>
      </c>
      <c r="I56" s="48" t="str">
        <f t="shared" si="67"/>
        <v/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0</v>
      </c>
      <c r="EE56" s="209">
        <f t="shared" si="69"/>
        <v>0</v>
      </c>
      <c r="EF56" s="47">
        <f t="shared" si="70"/>
        <v>0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471.86</v>
      </c>
      <c r="E61" s="46">
        <f>VLOOKUP(C61,CostoPersonale[[Descrizione]:[Spesa di personale netta
E=A-B-C+C1-D]],10,FALSE)</f>
        <v>0</v>
      </c>
      <c r="F61" s="47">
        <f>+D61-'Costo del personale'!G57</f>
        <v>471.86</v>
      </c>
      <c r="G61" s="47">
        <f>VLOOKUP(C61,AltrePoste[[DESCRIZIONE]:[RETTIFICHE ALLA SPESA CORRENTE
D=A+A1+A2+B-C]],10,FALSE)</f>
        <v>0</v>
      </c>
      <c r="H61" s="231">
        <f t="shared" si="66"/>
        <v>471.86</v>
      </c>
      <c r="I61" s="48" t="str">
        <f t="shared" si="67"/>
        <v>!!!</v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0</v>
      </c>
      <c r="EE61" s="209">
        <f t="shared" si="69"/>
        <v>471.86</v>
      </c>
      <c r="EF61" s="47">
        <f t="shared" si="70"/>
        <v>471.86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/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0</v>
      </c>
      <c r="EF70" s="47">
        <f t="shared" si="70"/>
        <v>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2107218.8299999996</v>
      </c>
      <c r="E72" s="59">
        <f>SUM(E7:E71)</f>
        <v>1176590.06</v>
      </c>
      <c r="F72" s="60">
        <f>SUM(F7:F71)</f>
        <v>930628.7699999999</v>
      </c>
      <c r="G72" s="60">
        <f>SUM(G7:G71)</f>
        <v>0</v>
      </c>
      <c r="H72" s="59">
        <f>SUM(H7:H71)</f>
        <v>930628.7699999999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1176590.06</v>
      </c>
      <c r="EE72" s="209">
        <f>SUM(EE7:EE71)</f>
        <v>930628.7699999999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300" t="s">
        <v>110</v>
      </c>
      <c r="G74" s="300"/>
      <c r="H74" s="300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303" t="s">
        <v>112</v>
      </c>
      <c r="G75" s="303"/>
      <c r="H75" s="304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93" t="s">
        <v>113</v>
      </c>
      <c r="K76" s="261"/>
      <c r="L76" s="261"/>
      <c r="M76" s="262"/>
      <c r="N76" s="260" t="s">
        <v>114</v>
      </c>
      <c r="O76" s="261"/>
      <c r="P76" s="261"/>
      <c r="Q76" s="262"/>
      <c r="R76" s="260" t="s">
        <v>115</v>
      </c>
      <c r="S76" s="261"/>
      <c r="T76" s="261"/>
      <c r="U76" s="262"/>
      <c r="V76" s="260" t="s">
        <v>116</v>
      </c>
      <c r="W76" s="261"/>
      <c r="X76" s="261"/>
      <c r="Y76" s="262"/>
      <c r="Z76" s="260" t="s">
        <v>117</v>
      </c>
      <c r="AA76" s="261"/>
      <c r="AB76" s="261"/>
      <c r="AC76" s="262"/>
      <c r="AD76" s="260" t="s">
        <v>118</v>
      </c>
      <c r="AE76" s="261"/>
      <c r="AF76" s="261"/>
      <c r="AG76" s="262"/>
      <c r="AH76" s="260" t="s">
        <v>119</v>
      </c>
      <c r="AI76" s="261"/>
      <c r="AJ76" s="261"/>
      <c r="AK76" s="262"/>
      <c r="AL76" s="260" t="s">
        <v>120</v>
      </c>
      <c r="AM76" s="261"/>
      <c r="AN76" s="261"/>
      <c r="AO76" s="262"/>
      <c r="AP76" s="260" t="s">
        <v>121</v>
      </c>
      <c r="AQ76" s="261"/>
      <c r="AR76" s="261"/>
      <c r="AS76" s="262"/>
      <c r="AT76" s="260" t="s">
        <v>122</v>
      </c>
      <c r="AU76" s="261"/>
      <c r="AV76" s="261"/>
      <c r="AW76" s="262"/>
      <c r="AX76" s="260" t="s">
        <v>123</v>
      </c>
      <c r="AY76" s="261"/>
      <c r="AZ76" s="261"/>
      <c r="BA76" s="262"/>
      <c r="BB76" s="260" t="s">
        <v>124</v>
      </c>
      <c r="BC76" s="261"/>
      <c r="BD76" s="261"/>
      <c r="BE76" s="262"/>
      <c r="BF76" s="260" t="s">
        <v>125</v>
      </c>
      <c r="BG76" s="261"/>
      <c r="BH76" s="261"/>
      <c r="BI76" s="262"/>
      <c r="BJ76" s="269"/>
      <c r="BK76" s="270"/>
      <c r="BL76" s="270"/>
      <c r="BM76" s="271"/>
      <c r="BN76" s="269"/>
      <c r="BO76" s="270"/>
      <c r="BP76" s="270"/>
      <c r="BQ76" s="271"/>
      <c r="BR76" s="269"/>
      <c r="BS76" s="270"/>
      <c r="BT76" s="270"/>
      <c r="BU76" s="271"/>
      <c r="BV76" s="269"/>
      <c r="BW76" s="270"/>
      <c r="BX76" s="270"/>
      <c r="BY76" s="271"/>
      <c r="BZ76" s="269"/>
      <c r="CA76" s="270"/>
      <c r="CB76" s="270"/>
      <c r="CC76" s="271"/>
      <c r="CD76" s="272"/>
      <c r="CE76" s="273"/>
      <c r="CF76" s="273"/>
      <c r="CG76" s="274"/>
      <c r="CH76" s="272"/>
      <c r="CI76" s="273"/>
      <c r="CJ76" s="273"/>
      <c r="CK76" s="274"/>
      <c r="CL76" s="272"/>
      <c r="CM76" s="273"/>
      <c r="CN76" s="273"/>
      <c r="CO76" s="274"/>
      <c r="CP76" s="272"/>
      <c r="CQ76" s="273"/>
      <c r="CR76" s="273"/>
      <c r="CS76" s="274"/>
      <c r="CT76" s="272"/>
      <c r="CU76" s="273"/>
      <c r="CV76" s="273"/>
      <c r="CW76" s="274"/>
      <c r="CX76" s="272"/>
      <c r="CY76" s="273"/>
      <c r="CZ76" s="273"/>
      <c r="DA76" s="274"/>
      <c r="DB76" s="272"/>
      <c r="DC76" s="273"/>
      <c r="DD76" s="273"/>
      <c r="DE76" s="274"/>
      <c r="DF76" s="272"/>
      <c r="DG76" s="273"/>
      <c r="DH76" s="273"/>
      <c r="DI76" s="274"/>
      <c r="DJ76" s="272"/>
      <c r="DK76" s="273"/>
      <c r="DL76" s="273"/>
      <c r="DM76" s="274"/>
      <c r="DN76" s="272"/>
      <c r="DO76" s="273"/>
      <c r="DP76" s="273"/>
      <c r="DQ76" s="274"/>
      <c r="DR76" s="272"/>
      <c r="DS76" s="273"/>
      <c r="DT76" s="273"/>
      <c r="DU76" s="274"/>
      <c r="DV76" s="272"/>
      <c r="DW76" s="273"/>
      <c r="DX76" s="273"/>
      <c r="DY76" s="274"/>
      <c r="DZ76" s="294" t="s">
        <v>126</v>
      </c>
      <c r="EA76" s="295"/>
      <c r="EB76" s="295"/>
      <c r="EC76" s="296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47" activePane="bottomRight" state="frozen"/>
      <selection pane="topRight" activeCell="H1" sqref="H1"/>
      <selection pane="bottomLeft" activeCell="A3" sqref="A3"/>
      <selection pane="bottomRight" activeCell="D3" sqref="D3:F67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233" t="s">
        <v>127</v>
      </c>
      <c r="I1" s="234"/>
      <c r="J1" s="234"/>
      <c r="K1" s="235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29883.16</v>
      </c>
      <c r="E4" s="115">
        <v>2457</v>
      </c>
      <c r="F4" s="115">
        <v>0</v>
      </c>
      <c r="G4" s="116">
        <f>SUM(CostoPersonale[[#This Row],[personale]:[comando]])</f>
        <v>32340.16</v>
      </c>
      <c r="H4" s="225"/>
      <c r="I4" s="225"/>
      <c r="J4" s="225"/>
      <c r="K4" s="225"/>
      <c r="L4" s="116">
        <f>SUM(IF((G4-H4-I4+J4-K4)&gt;=0,G4-H4-I4+J4-K4,""))</f>
        <v>32340.16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31670</v>
      </c>
      <c r="E5" s="115">
        <v>5125</v>
      </c>
      <c r="F5" s="115">
        <v>0</v>
      </c>
      <c r="G5" s="116">
        <f>SUM(CostoPersonale[[#This Row],[personale]:[comando]])</f>
        <v>36795</v>
      </c>
      <c r="H5" s="225"/>
      <c r="I5" s="226"/>
      <c r="J5" s="225"/>
      <c r="K5" s="226"/>
      <c r="L5" s="116">
        <f t="shared" ref="L5:L67" si="0">SUM(IF((G5-H5-I5+J5-K5)&gt;=0,G5-H5-I5+J5-K5,""))</f>
        <v>36795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725.9</v>
      </c>
      <c r="F6" s="115">
        <v>0</v>
      </c>
      <c r="G6" s="116">
        <f>SUM(CostoPersonale[[#This Row],[personale]:[comando]])</f>
        <v>725.9</v>
      </c>
      <c r="H6" s="225"/>
      <c r="I6" s="225"/>
      <c r="J6" s="226"/>
      <c r="K6" s="225"/>
      <c r="L6" s="116">
        <f t="shared" si="0"/>
        <v>725.9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152016</v>
      </c>
      <c r="E8" s="115">
        <v>10200</v>
      </c>
      <c r="F8" s="115">
        <v>0</v>
      </c>
      <c r="G8" s="116">
        <f>SUM(CostoPersonale[[#This Row],[personale]:[comando]])</f>
        <v>162216</v>
      </c>
      <c r="H8" s="225"/>
      <c r="I8" s="225"/>
      <c r="J8" s="225"/>
      <c r="K8" s="225"/>
      <c r="L8" s="116">
        <f t="shared" si="0"/>
        <v>162216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0</v>
      </c>
      <c r="E10" s="115">
        <v>0</v>
      </c>
      <c r="F10" s="115">
        <v>0</v>
      </c>
      <c r="G10" s="116">
        <f>SUM(CostoPersonale[[#This Row],[personale]:[comando]])</f>
        <v>0</v>
      </c>
      <c r="H10" s="225"/>
      <c r="I10" s="225"/>
      <c r="J10" s="226"/>
      <c r="K10" s="225"/>
      <c r="L10" s="116">
        <f t="shared" si="0"/>
        <v>0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67120.17</v>
      </c>
      <c r="E12" s="115">
        <v>4837.18</v>
      </c>
      <c r="F12" s="115">
        <v>3080.36</v>
      </c>
      <c r="G12" s="116">
        <f>SUM(CostoPersonale[[#This Row],[personale]:[comando]])</f>
        <v>75037.710000000006</v>
      </c>
      <c r="H12" s="225"/>
      <c r="I12" s="225"/>
      <c r="J12" s="225"/>
      <c r="K12" s="225"/>
      <c r="L12" s="116">
        <f t="shared" si="0"/>
        <v>75037.710000000006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11400</v>
      </c>
      <c r="E13" s="115">
        <v>765</v>
      </c>
      <c r="F13" s="115">
        <v>0</v>
      </c>
      <c r="G13" s="116">
        <f>SUM(CostoPersonale[[#This Row],[personale]:[comando]])</f>
        <v>12165</v>
      </c>
      <c r="H13" s="226"/>
      <c r="I13" s="225"/>
      <c r="J13" s="226"/>
      <c r="K13" s="225"/>
      <c r="L13" s="116">
        <f t="shared" si="0"/>
        <v>12165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736132.45</v>
      </c>
      <c r="E16" s="115">
        <v>45807.89</v>
      </c>
      <c r="F16" s="115">
        <v>14935.39</v>
      </c>
      <c r="G16" s="116">
        <f>SUM(CostoPersonale[[#This Row],[personale]:[comando]])</f>
        <v>796875.73</v>
      </c>
      <c r="H16" s="225"/>
      <c r="I16" s="225"/>
      <c r="J16" s="225"/>
      <c r="K16" s="225"/>
      <c r="L16" s="116">
        <f t="shared" si="0"/>
        <v>796875.73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0</v>
      </c>
      <c r="E22" s="115">
        <v>0</v>
      </c>
      <c r="F22" s="115">
        <v>0</v>
      </c>
      <c r="G22" s="116">
        <f>SUM(CostoPersonale[[#This Row],[personale]:[comando]])</f>
        <v>0</v>
      </c>
      <c r="H22" s="225"/>
      <c r="I22" s="225"/>
      <c r="J22" s="225"/>
      <c r="K22" s="225"/>
      <c r="L22" s="116">
        <f t="shared" si="0"/>
        <v>0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0</v>
      </c>
      <c r="E29" s="115">
        <v>0</v>
      </c>
      <c r="F29" s="115">
        <v>0</v>
      </c>
      <c r="G29" s="116">
        <f>SUM(CostoPersonale[[#This Row],[personale]:[comando]])</f>
        <v>0</v>
      </c>
      <c r="H29" s="225"/>
      <c r="I29" s="225"/>
      <c r="J29" s="225"/>
      <c r="K29" s="225"/>
      <c r="L29" s="116">
        <f t="shared" si="0"/>
        <v>0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0</v>
      </c>
      <c r="F44" s="115">
        <v>0</v>
      </c>
      <c r="G44" s="116">
        <f>SUM(CostoPersonale[[#This Row],[personale]:[comando]])</f>
        <v>0</v>
      </c>
      <c r="H44" s="225"/>
      <c r="I44" s="225"/>
      <c r="J44" s="225"/>
      <c r="K44" s="225"/>
      <c r="L44" s="116">
        <f t="shared" si="0"/>
        <v>0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0</v>
      </c>
      <c r="G46" s="116">
        <f>SUM(CostoPersonale[[#This Row],[personale]:[comando]])</f>
        <v>0</v>
      </c>
      <c r="H46" s="225"/>
      <c r="I46" s="225"/>
      <c r="J46" s="225"/>
      <c r="K46" s="225"/>
      <c r="L46" s="116">
        <f t="shared" si="0"/>
        <v>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0</v>
      </c>
      <c r="E47" s="115">
        <v>0</v>
      </c>
      <c r="F47" s="115">
        <v>0</v>
      </c>
      <c r="G47" s="116">
        <f>SUM(CostoPersonale[[#This Row],[personale]:[comando]])</f>
        <v>0</v>
      </c>
      <c r="H47" s="225"/>
      <c r="I47" s="225"/>
      <c r="J47" s="225"/>
      <c r="K47" s="225"/>
      <c r="L47" s="116">
        <f t="shared" si="0"/>
        <v>0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56674.94</v>
      </c>
      <c r="E48" s="115">
        <v>3759.62</v>
      </c>
      <c r="F48" s="115">
        <v>0</v>
      </c>
      <c r="G48" s="116">
        <f>SUM(CostoPersonale[[#This Row],[personale]:[comando]])</f>
        <v>60434.560000000005</v>
      </c>
      <c r="H48" s="225"/>
      <c r="I48" s="225"/>
      <c r="J48" s="225"/>
      <c r="K48" s="225"/>
      <c r="L48" s="116">
        <f t="shared" si="0"/>
        <v>60434.560000000005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0</v>
      </c>
      <c r="E50" s="115">
        <v>0</v>
      </c>
      <c r="F50" s="115">
        <v>0</v>
      </c>
      <c r="G50" s="116">
        <f>SUM(CostoPersonale[[#This Row],[personale]:[comando]])</f>
        <v>0</v>
      </c>
      <c r="H50" s="225"/>
      <c r="I50" s="225"/>
      <c r="J50" s="225"/>
      <c r="K50" s="225"/>
      <c r="L50" s="116">
        <f t="shared" si="0"/>
        <v>0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0</v>
      </c>
      <c r="E52" s="115">
        <v>0</v>
      </c>
      <c r="F52" s="115">
        <v>0</v>
      </c>
      <c r="G52" s="116">
        <f>SUM(CostoPersonale[[#This Row],[personale]:[comando]])</f>
        <v>0</v>
      </c>
      <c r="H52" s="225"/>
      <c r="I52" s="225"/>
      <c r="J52" s="225"/>
      <c r="K52" s="225"/>
      <c r="L52" s="116">
        <f t="shared" si="0"/>
        <v>0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0</v>
      </c>
      <c r="G57" s="116">
        <f>SUM(CostoPersonale[[#This Row],[personale]:[comando]])</f>
        <v>0</v>
      </c>
      <c r="H57" s="225"/>
      <c r="I57" s="225"/>
      <c r="J57" s="225"/>
      <c r="K57" s="225"/>
      <c r="L57" s="116">
        <f t="shared" si="0"/>
        <v>0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1084896.72</v>
      </c>
      <c r="E68" s="121">
        <f>SUBTOTAL(109,CostoPersonale[irap])</f>
        <v>73677.59</v>
      </c>
      <c r="F68" s="121">
        <f>SUBTOTAL(109,CostoPersonale[comando])</f>
        <v>18015.75</v>
      </c>
      <c r="G68" s="117">
        <f>SUBTOTAL(109,CostoPersonale[REDDITI DA LAVORO DIPENDENTE E ONERI
dato BDAP
(oneri diretti + oneri riflessi + irap + rimborso personale in comando)
A])</f>
        <v>1176590.06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1176590.06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232">
        <f>IF(I68&lt;&gt;J68,"ERRORE DI QUADRATURA",0)</f>
        <v>0</v>
      </c>
      <c r="J69" s="232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1176590.06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1176590.06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4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2026-07-21T10:43:36Z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