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5" documentId="8_{3CF3797E-5A57-4A08-A21D-7889A6B6D58F}" xr6:coauthVersionLast="47" xr6:coauthVersionMax="47" xr10:uidLastSave="{4276795F-D9D4-4141-9266-F56EFCE3C28F}"/>
  <bookViews>
    <workbookView xWindow="-945" yWindow="-163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2" l="1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7" i="2"/>
  <c r="F68" i="5"/>
  <c r="D72" i="2"/>
  <c r="G8" i="2"/>
  <c r="G9" i="2"/>
  <c r="G10" i="2"/>
  <c r="G16" i="2"/>
  <c r="G17" i="2"/>
  <c r="G20" i="2"/>
  <c r="G33" i="2"/>
  <c r="G35" i="2"/>
  <c r="G47" i="2"/>
  <c r="G48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G49" i="2" s="1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F49" i="2" s="1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E69" i="2" s="1"/>
  <c r="G67" i="5"/>
  <c r="L67" i="5" s="1"/>
  <c r="E71" i="2" s="1"/>
  <c r="G59" i="5"/>
  <c r="L59" i="5" s="1"/>
  <c r="E63" i="2" s="1"/>
  <c r="G63" i="5"/>
  <c r="L63" i="5" s="1"/>
  <c r="E67" i="2" s="1"/>
  <c r="G55" i="5"/>
  <c r="L55" i="5" s="1"/>
  <c r="E59" i="2" s="1"/>
  <c r="G64" i="5"/>
  <c r="L64" i="5" s="1"/>
  <c r="E68" i="2" s="1"/>
  <c r="G56" i="5"/>
  <c r="L56" i="5" s="1"/>
  <c r="E60" i="2" s="1"/>
  <c r="L58" i="5"/>
  <c r="E62" i="2" s="1"/>
  <c r="L51" i="5"/>
  <c r="L43" i="5"/>
  <c r="L35" i="5"/>
  <c r="L66" i="5"/>
  <c r="E70" i="2" s="1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E16" i="2" s="1"/>
  <c r="L13" i="5"/>
  <c r="E17" i="2" s="1"/>
  <c r="L14" i="5"/>
  <c r="L15" i="5"/>
  <c r="L16" i="5"/>
  <c r="E20" i="2" s="1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E33" i="2" s="1"/>
  <c r="L30" i="5"/>
  <c r="L31" i="5"/>
  <c r="E35" i="2" s="1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E56" i="2" s="1"/>
  <c r="L53" i="5"/>
  <c r="E57" i="2" s="1"/>
  <c r="L54" i="5"/>
  <c r="E58" i="2" s="1"/>
  <c r="L57" i="5"/>
  <c r="E61" i="2" s="1"/>
  <c r="L60" i="5"/>
  <c r="E64" i="2" s="1"/>
  <c r="L61" i="5"/>
  <c r="E65" i="2" s="1"/>
  <c r="L62" i="5"/>
  <c r="E66" i="2" s="1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F59" i="2"/>
  <c r="F50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F10" i="2"/>
  <c r="H10" i="2" s="1"/>
  <c r="F16" i="2"/>
  <c r="F17" i="2"/>
  <c r="F20" i="2"/>
  <c r="F33" i="2"/>
  <c r="F35" i="2"/>
  <c r="F47" i="2"/>
  <c r="F48" i="2"/>
  <c r="F51" i="2"/>
  <c r="F52" i="2"/>
  <c r="F53" i="2"/>
  <c r="F54" i="2"/>
  <c r="F55" i="2"/>
  <c r="F56" i="2"/>
  <c r="F57" i="2"/>
  <c r="F58" i="2"/>
  <c r="F60" i="2"/>
  <c r="F61" i="2"/>
  <c r="F62" i="2"/>
  <c r="F63" i="2"/>
  <c r="F64" i="2"/>
  <c r="F65" i="2"/>
  <c r="F66" i="2"/>
  <c r="F67" i="2"/>
  <c r="F68" i="2"/>
  <c r="F69" i="2"/>
  <c r="F70" i="2"/>
  <c r="F71" i="2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<sst xmlns="http://schemas.openxmlformats.org/spreadsheetml/2006/main" count="541" uniqueCount="219">
  <si>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</si>
  <si>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</si>
  <si>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</si>
  <si>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</si>
  <si>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</si>
  <si>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</si>
  <si>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</si>
  <si>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</si>
  <si>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</si>
  <si>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</si>
  <si>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</si>
  <si>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</si>
  <si>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</si>
  <si>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</si>
  <si>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</si>
  <si>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</si>
  <si>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</si>
  <si>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</si>
  <si>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</si>
  <si>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</si>
  <si>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</si>
  <si>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</si>
  <si>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</si>
  <si>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</si>
  <si>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</si>
  <si>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</si>
  <si>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</si>
  <si>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</si>
  <si>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</si>
  <si>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</si>
  <si>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</si>
  <si>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</si>
  <si>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</si>
  <si>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</si>
  <si>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</si>
  <si>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</si>
  <si>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</si>
  <si>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</si>
  <si>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</si>
  <si>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</si>
  <si>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</si>
  <si>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</si>
  <si>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</si>
  <si>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</si>
  <si>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</si>
  <si>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</si>
  <si>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</si>
  <si>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</si>
  <si>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</si>
  <si>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</si>
  <si>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</si>
  <si>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</si>
  <si>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</si>
  <si>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</si>
  <si>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</si>
  <si>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</si>
  <si>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</si>
  <si>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</si>
  <si>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</si>
  <si>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</si>
  <si>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</si>
  <si>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</si>
  <si>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</si>
  <si>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</si>
  <si>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</si>
  <si>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</si>
  <si>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</si>
  <si>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</si>
  <si>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</si>
  <si>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</si>
  <si>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</si>
  <si>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</si>
  <si>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</si>
  <si>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</si>
  <si>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</si>
  <si>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</si>
  <si>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</si>
  <si>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</si>
  <si>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</si>
  <si>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</si>
  <si>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</si>
  <si>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</si>
  <si>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</si>
  <si>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</si>
  <si>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</si>
  <si>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</si>
  <si>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</si>
  <si>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</si>
  <si>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</si>
  <si>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</si>
  <si>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</si>
  <si>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</si>
  <si>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</si>
  <si>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</si>
  <si>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</si>
  <si>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</si>
  <si>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</si>
  <si>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</si>
  <si>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</si>
  <si>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</si>
  <si>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</si>
  <si>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</si>
  <si>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</si>
  <si>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</si>
  <si>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</si>
  <si>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</si>
  <si>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</si>
  <si>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</si>
  <si>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</si>
  <si>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</si>
  <si>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</si>
  <si>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</si>
  <si>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</si>
  <si>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</si>
  <si>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</si>
  <si>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</si>
  <si>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</si>
  <si>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</si>
  <si>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</si>
  <si>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</si>
  <si>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</si>
  <si>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</si>
  <si>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</si>
  <si>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</si>
  <si>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</si>
  <si>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</si>
  <si>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</si>
  <si>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</si>
  <si>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</si>
  <si>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</si>
  <si>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</si>
  <si>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</si>
  <si>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</si>
  <si>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</si>
  <si>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</si>
  <si>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</si>
  <si>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</si>
  <si>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</si>
  <si>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</si>
  <si>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</si>
  <si>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</si>
  <si>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</si>
  <si>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</si>
  <si>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</si>
  <si>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</si>
  <si>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</si>
  <si>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</si>
  <si>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</si>
  <si>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</si>
  <si>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</si>
  <si>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</si>
  <si>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</si>
  <si>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</si>
  <si>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</si>
  <si>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</si>
  <si>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</si>
  <si>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</si>
  <si>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</si>
  <si>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</si>
  <si>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</si>
  <si>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</si>
  <si>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</si>
  <si>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</si>
  <si>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</si>
  <si>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</si>
  <si>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</si>
  <si>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</si>
  <si>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</si>
  <si>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</si>
  <si>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</si>
  <si>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</si>
  <si>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</si>
  <si>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</si>
  <si>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</si>
  <si>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</si>
  <si>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</si>
  <si>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</si>
  <si>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</si>
  <si>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</si>
  <si>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</si>
  <si>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</si>
  <si>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</si>
  <si>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</si>
  <si>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</si>
  <si>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</si>
  <si>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</si>
  <si>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</si>
  <si>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</si>
  <si>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</si>
  <si>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</si>
  <si>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</si>
  <si>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</si>
  <si>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</si>
  <si>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</si>
  <si>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</si>
  <si>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</si>
  <si>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</si>
  <si>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</si>
  <si>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</si>
  <si>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</si>
  <si>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</si>
  <si>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</si>
  <si>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</si>
  <si>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</si>
  <si>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</si>
  <si>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</si>
  <si>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</si>
  <si>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</si>
  <si>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</si>
  <si>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</si>
  <si>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</si>
  <si>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</si>
  <si>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</si>
  <si>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</si>
  <si>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</si>
  <si>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</si>
  <si>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</si>
  <si>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</si>
  <si>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DELLA BASSA REGGIANA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</si>
</sst>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9" activePane="bottomRight" state="frozen"/>
      <selection pane="topRight" activeCell="J1" sqref="J1"/>
      <selection pane="bottomLeft" activeCell="A7" sqref="A7"/>
      <selection pane="bottomRight" activeCell="H11" sqref="H11:H71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6.5703125" style="20" bestFit="1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8" t="s">
        <v>0</v>
      </c>
      <c r="B1" s="268"/>
      <c r="C1" s="268"/>
      <c r="D1" s="270" t="s">
        <v>218</v>
      </c>
      <c r="E1" s="271"/>
      <c r="F1" s="271"/>
      <c r="G1" s="271"/>
      <c r="H1" s="272"/>
      <c r="J1" s="301" t="s">
        <v>206</v>
      </c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3"/>
      <c r="BJ1" s="310" t="s">
        <v>207</v>
      </c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1"/>
      <c r="CO1" s="311"/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1"/>
      <c r="DJ1" s="311"/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2"/>
    </row>
    <row r="2" spans="1:139" ht="12.75" thickBot="1" x14ac:dyDescent="0.25">
      <c r="A2" s="268"/>
      <c r="B2" s="268"/>
      <c r="C2" s="268"/>
      <c r="D2" s="273"/>
      <c r="E2" s="274"/>
      <c r="F2" s="274"/>
      <c r="G2" s="274"/>
      <c r="H2" s="275"/>
      <c r="I2" s="22"/>
      <c r="J2" s="304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6"/>
      <c r="BJ2" s="313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5"/>
      <c r="ED2" s="293" t="s">
        <v>1</v>
      </c>
      <c r="EE2" s="294"/>
    </row>
    <row r="3" spans="1:139" ht="25.5" customHeight="1" thickBot="1" x14ac:dyDescent="0.25">
      <c r="A3" s="269"/>
      <c r="B3" s="269"/>
      <c r="C3" s="269"/>
      <c r="D3" s="276"/>
      <c r="E3" s="277"/>
      <c r="F3" s="277"/>
      <c r="G3" s="277"/>
      <c r="H3" s="278"/>
      <c r="J3" s="307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9"/>
      <c r="BJ3" s="316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8"/>
      <c r="DZ3" s="289" t="s">
        <v>2</v>
      </c>
      <c r="EA3" s="289"/>
      <c r="EB3" s="289"/>
      <c r="EC3" s="289"/>
      <c r="ED3" s="299" t="s">
        <v>3</v>
      </c>
      <c r="EE3" s="300"/>
    </row>
    <row r="4" spans="1:139" s="27" customFormat="1" ht="30.75" customHeight="1" x14ac:dyDescent="0.2">
      <c r="A4" s="250" t="s">
        <v>4</v>
      </c>
      <c r="B4" s="250" t="s">
        <v>5</v>
      </c>
      <c r="C4" s="252" t="s">
        <v>6</v>
      </c>
      <c r="D4" s="254" t="s">
        <v>216</v>
      </c>
      <c r="E4" s="256" t="s">
        <v>7</v>
      </c>
      <c r="F4" s="254" t="s">
        <v>8</v>
      </c>
      <c r="G4" s="256" t="s">
        <v>9</v>
      </c>
      <c r="H4" s="256" t="s">
        <v>10</v>
      </c>
      <c r="I4" s="258" t="s">
        <v>11</v>
      </c>
      <c r="J4" s="283" t="s">
        <v>12</v>
      </c>
      <c r="K4" s="284"/>
      <c r="L4" s="284"/>
      <c r="M4" s="285"/>
      <c r="N4" s="283" t="s">
        <v>13</v>
      </c>
      <c r="O4" s="284"/>
      <c r="P4" s="284"/>
      <c r="Q4" s="285"/>
      <c r="R4" s="283" t="s">
        <v>14</v>
      </c>
      <c r="S4" s="284"/>
      <c r="T4" s="284"/>
      <c r="U4" s="285"/>
      <c r="V4" s="283" t="s">
        <v>15</v>
      </c>
      <c r="W4" s="284"/>
      <c r="X4" s="284"/>
      <c r="Y4" s="285"/>
      <c r="Z4" s="283" t="s">
        <v>16</v>
      </c>
      <c r="AA4" s="284"/>
      <c r="AB4" s="284"/>
      <c r="AC4" s="285"/>
      <c r="AD4" s="283" t="s">
        <v>17</v>
      </c>
      <c r="AE4" s="284"/>
      <c r="AF4" s="284"/>
      <c r="AG4" s="285"/>
      <c r="AH4" s="283" t="s">
        <v>18</v>
      </c>
      <c r="AI4" s="284"/>
      <c r="AJ4" s="284"/>
      <c r="AK4" s="285"/>
      <c r="AL4" s="283" t="s">
        <v>19</v>
      </c>
      <c r="AM4" s="284"/>
      <c r="AN4" s="284"/>
      <c r="AO4" s="285"/>
      <c r="AP4" s="283" t="s">
        <v>20</v>
      </c>
      <c r="AQ4" s="284"/>
      <c r="AR4" s="284"/>
      <c r="AS4" s="285"/>
      <c r="AT4" s="283" t="s">
        <v>21</v>
      </c>
      <c r="AU4" s="284"/>
      <c r="AV4" s="284"/>
      <c r="AW4" s="285"/>
      <c r="AX4" s="283" t="s">
        <v>22</v>
      </c>
      <c r="AY4" s="284"/>
      <c r="AZ4" s="284"/>
      <c r="BA4" s="285"/>
      <c r="BB4" s="283" t="s">
        <v>23</v>
      </c>
      <c r="BC4" s="284"/>
      <c r="BD4" s="284"/>
      <c r="BE4" s="285"/>
      <c r="BF4" s="283" t="s">
        <v>24</v>
      </c>
      <c r="BG4" s="284"/>
      <c r="BH4" s="284"/>
      <c r="BI4" s="285"/>
      <c r="BJ4" s="240" t="s">
        <v>25</v>
      </c>
      <c r="BK4" s="241"/>
      <c r="BL4" s="241"/>
      <c r="BM4" s="242"/>
      <c r="BN4" s="240" t="s">
        <v>25</v>
      </c>
      <c r="BO4" s="241"/>
      <c r="BP4" s="241"/>
      <c r="BQ4" s="242"/>
      <c r="BR4" s="240" t="s">
        <v>25</v>
      </c>
      <c r="BS4" s="241"/>
      <c r="BT4" s="241"/>
      <c r="BU4" s="242"/>
      <c r="BV4" s="240" t="s">
        <v>25</v>
      </c>
      <c r="BW4" s="241"/>
      <c r="BX4" s="241"/>
      <c r="BY4" s="242"/>
      <c r="BZ4" s="240" t="s">
        <v>25</v>
      </c>
      <c r="CA4" s="241"/>
      <c r="CB4" s="241"/>
      <c r="CC4" s="242"/>
      <c r="CD4" s="240" t="s">
        <v>25</v>
      </c>
      <c r="CE4" s="241"/>
      <c r="CF4" s="241"/>
      <c r="CG4" s="242"/>
      <c r="CH4" s="240" t="s">
        <v>25</v>
      </c>
      <c r="CI4" s="241"/>
      <c r="CJ4" s="241"/>
      <c r="CK4" s="242"/>
      <c r="CL4" s="240" t="s">
        <v>25</v>
      </c>
      <c r="CM4" s="241"/>
      <c r="CN4" s="241"/>
      <c r="CO4" s="242"/>
      <c r="CP4" s="240" t="s">
        <v>25</v>
      </c>
      <c r="CQ4" s="241"/>
      <c r="CR4" s="241"/>
      <c r="CS4" s="242"/>
      <c r="CT4" s="240" t="s">
        <v>25</v>
      </c>
      <c r="CU4" s="241"/>
      <c r="CV4" s="241"/>
      <c r="CW4" s="242"/>
      <c r="CX4" s="240" t="s">
        <v>25</v>
      </c>
      <c r="CY4" s="241"/>
      <c r="CZ4" s="241"/>
      <c r="DA4" s="242"/>
      <c r="DB4" s="240" t="s">
        <v>25</v>
      </c>
      <c r="DC4" s="241"/>
      <c r="DD4" s="241"/>
      <c r="DE4" s="242"/>
      <c r="DF4" s="240" t="s">
        <v>25</v>
      </c>
      <c r="DG4" s="241"/>
      <c r="DH4" s="241"/>
      <c r="DI4" s="242"/>
      <c r="DJ4" s="240" t="s">
        <v>25</v>
      </c>
      <c r="DK4" s="241"/>
      <c r="DL4" s="241"/>
      <c r="DM4" s="242"/>
      <c r="DN4" s="240" t="s">
        <v>25</v>
      </c>
      <c r="DO4" s="241"/>
      <c r="DP4" s="241"/>
      <c r="DQ4" s="242"/>
      <c r="DR4" s="240" t="s">
        <v>25</v>
      </c>
      <c r="DS4" s="241"/>
      <c r="DT4" s="241"/>
      <c r="DU4" s="242"/>
      <c r="DV4" s="240" t="s">
        <v>25</v>
      </c>
      <c r="DW4" s="241"/>
      <c r="DX4" s="241"/>
      <c r="DY4" s="242"/>
      <c r="DZ4" s="290"/>
      <c r="EA4" s="291"/>
      <c r="EB4" s="291"/>
      <c r="EC4" s="291"/>
      <c r="ED4" s="295" t="s">
        <v>26</v>
      </c>
      <c r="EE4" s="296"/>
      <c r="EF4" s="191"/>
      <c r="EG4" s="279" t="s">
        <v>27</v>
      </c>
      <c r="EH4" s="26"/>
      <c r="EI4" s="26"/>
    </row>
    <row r="5" spans="1:139" s="27" customFormat="1" ht="81" customHeight="1" thickBot="1" x14ac:dyDescent="0.25">
      <c r="A5" s="251"/>
      <c r="B5" s="251"/>
      <c r="C5" s="253"/>
      <c r="D5" s="255"/>
      <c r="E5" s="257"/>
      <c r="F5" s="255"/>
      <c r="G5" s="257"/>
      <c r="H5" s="257"/>
      <c r="I5" s="258"/>
      <c r="J5" s="237" t="s">
        <v>28</v>
      </c>
      <c r="K5" s="238"/>
      <c r="L5" s="238"/>
      <c r="M5" s="239"/>
      <c r="N5" s="237" t="s">
        <v>28</v>
      </c>
      <c r="O5" s="238"/>
      <c r="P5" s="238"/>
      <c r="Q5" s="239"/>
      <c r="R5" s="237" t="s">
        <v>28</v>
      </c>
      <c r="S5" s="238"/>
      <c r="T5" s="238"/>
      <c r="U5" s="239"/>
      <c r="V5" s="237" t="s">
        <v>28</v>
      </c>
      <c r="W5" s="238"/>
      <c r="X5" s="238"/>
      <c r="Y5" s="239"/>
      <c r="Z5" s="237" t="s">
        <v>28</v>
      </c>
      <c r="AA5" s="238"/>
      <c r="AB5" s="238"/>
      <c r="AC5" s="239"/>
      <c r="AD5" s="237" t="s">
        <v>28</v>
      </c>
      <c r="AE5" s="238"/>
      <c r="AF5" s="238"/>
      <c r="AG5" s="239"/>
      <c r="AH5" s="237" t="s">
        <v>28</v>
      </c>
      <c r="AI5" s="238"/>
      <c r="AJ5" s="238"/>
      <c r="AK5" s="239"/>
      <c r="AL5" s="237" t="s">
        <v>28</v>
      </c>
      <c r="AM5" s="238"/>
      <c r="AN5" s="238"/>
      <c r="AO5" s="239"/>
      <c r="AP5" s="237" t="s">
        <v>28</v>
      </c>
      <c r="AQ5" s="238"/>
      <c r="AR5" s="238"/>
      <c r="AS5" s="239"/>
      <c r="AT5" s="237" t="s">
        <v>28</v>
      </c>
      <c r="AU5" s="238"/>
      <c r="AV5" s="238"/>
      <c r="AW5" s="239"/>
      <c r="AX5" s="237" t="s">
        <v>28</v>
      </c>
      <c r="AY5" s="238"/>
      <c r="AZ5" s="238"/>
      <c r="BA5" s="239"/>
      <c r="BB5" s="237" t="s">
        <v>28</v>
      </c>
      <c r="BC5" s="238"/>
      <c r="BD5" s="238"/>
      <c r="BE5" s="239"/>
      <c r="BF5" s="237" t="s">
        <v>28</v>
      </c>
      <c r="BG5" s="238"/>
      <c r="BH5" s="238"/>
      <c r="BI5" s="239"/>
      <c r="BJ5" s="243" t="s">
        <v>29</v>
      </c>
      <c r="BK5" s="244"/>
      <c r="BL5" s="245" t="s">
        <v>30</v>
      </c>
      <c r="BM5" s="246"/>
      <c r="BN5" s="243" t="s">
        <v>29</v>
      </c>
      <c r="BO5" s="244"/>
      <c r="BP5" s="245" t="s">
        <v>30</v>
      </c>
      <c r="BQ5" s="246"/>
      <c r="BR5" s="243" t="s">
        <v>29</v>
      </c>
      <c r="BS5" s="244"/>
      <c r="BT5" s="245" t="s">
        <v>30</v>
      </c>
      <c r="BU5" s="246"/>
      <c r="BV5" s="243" t="s">
        <v>29</v>
      </c>
      <c r="BW5" s="244"/>
      <c r="BX5" s="245" t="s">
        <v>30</v>
      </c>
      <c r="BY5" s="246"/>
      <c r="BZ5" s="243" t="s">
        <v>29</v>
      </c>
      <c r="CA5" s="244"/>
      <c r="CB5" s="245" t="s">
        <v>30</v>
      </c>
      <c r="CC5" s="246"/>
      <c r="CD5" s="243" t="s">
        <v>29</v>
      </c>
      <c r="CE5" s="244"/>
      <c r="CF5" s="245" t="s">
        <v>30</v>
      </c>
      <c r="CG5" s="246"/>
      <c r="CH5" s="243" t="s">
        <v>29</v>
      </c>
      <c r="CI5" s="244"/>
      <c r="CJ5" s="245" t="s">
        <v>30</v>
      </c>
      <c r="CK5" s="246"/>
      <c r="CL5" s="243" t="s">
        <v>29</v>
      </c>
      <c r="CM5" s="244"/>
      <c r="CN5" s="245" t="s">
        <v>30</v>
      </c>
      <c r="CO5" s="246"/>
      <c r="CP5" s="243" t="s">
        <v>29</v>
      </c>
      <c r="CQ5" s="244"/>
      <c r="CR5" s="245" t="s">
        <v>30</v>
      </c>
      <c r="CS5" s="246"/>
      <c r="CT5" s="243" t="s">
        <v>29</v>
      </c>
      <c r="CU5" s="244"/>
      <c r="CV5" s="245" t="s">
        <v>30</v>
      </c>
      <c r="CW5" s="246"/>
      <c r="CX5" s="243" t="s">
        <v>29</v>
      </c>
      <c r="CY5" s="244"/>
      <c r="CZ5" s="245" t="s">
        <v>30</v>
      </c>
      <c r="DA5" s="246"/>
      <c r="DB5" s="243" t="s">
        <v>29</v>
      </c>
      <c r="DC5" s="244"/>
      <c r="DD5" s="245" t="s">
        <v>30</v>
      </c>
      <c r="DE5" s="246"/>
      <c r="DF5" s="243" t="s">
        <v>29</v>
      </c>
      <c r="DG5" s="244"/>
      <c r="DH5" s="245" t="s">
        <v>30</v>
      </c>
      <c r="DI5" s="246"/>
      <c r="DJ5" s="243" t="s">
        <v>29</v>
      </c>
      <c r="DK5" s="244"/>
      <c r="DL5" s="245" t="s">
        <v>30</v>
      </c>
      <c r="DM5" s="246"/>
      <c r="DN5" s="243" t="s">
        <v>29</v>
      </c>
      <c r="DO5" s="244"/>
      <c r="DP5" s="245" t="s">
        <v>30</v>
      </c>
      <c r="DQ5" s="246"/>
      <c r="DR5" s="243" t="s">
        <v>29</v>
      </c>
      <c r="DS5" s="244"/>
      <c r="DT5" s="245" t="s">
        <v>30</v>
      </c>
      <c r="DU5" s="246"/>
      <c r="DV5" s="243" t="s">
        <v>29</v>
      </c>
      <c r="DW5" s="244"/>
      <c r="DX5" s="245" t="s">
        <v>30</v>
      </c>
      <c r="DY5" s="246"/>
      <c r="DZ5" s="28"/>
      <c r="EA5" s="29"/>
      <c r="EB5" s="29"/>
      <c r="EC5" s="29"/>
      <c r="ED5" s="297" t="s">
        <v>31</v>
      </c>
      <c r="EE5" s="298"/>
      <c r="EF5" s="192"/>
      <c r="EG5" s="280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9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1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0</v>
      </c>
      <c r="E7" s="46"/>
      <c r="F7" s="47"/>
      <c r="G7" s="47"/>
      <c r="H7" s="232">
        <f>SUM(IF((F7+G7)&gt;=0,F7+G7,""))</f>
        <v>0</v>
      </c>
      <c r="I7" s="49" t="str">
        <f t="shared" ref="I7:I38" si="0">IF((E7+H7)=0,"",IF(AND((H7+E7)&gt;0,EF7=0),"OK","!!!"))</f>
        <v/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0</v>
      </c>
      <c r="EF7" s="47">
        <f t="shared" ref="EF7:EF38" si="5">IF((AND((ED7+EE7)=0)),0,IF((ED7+EE7)&lt;&gt;0,(ED7+EE7),""))</f>
        <v>0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359505.20999999996</v>
      </c>
      <c r="E8" s="46">
        <f>VLOOKUP(C8,CostoPersonale[[Descrizione]:[Spesa di personale netta
E=A-B-C+C1-D]],10,FALSE)</f>
        <v>224825.37</v>
      </c>
      <c r="F8" s="47">
        <f>+D8-'Costo del personale'!G4</f>
        <v>134679.83999999997</v>
      </c>
      <c r="G8" s="47">
        <f>VLOOKUP(C8,AltrePoste[[DESCRIZIONE]:[RETTIFICHE ALLA SPESA CORRENTE
D=A+A1+A2+B-C]],10,FALSE)</f>
        <v>0</v>
      </c>
      <c r="H8" s="232">
        <f>SUM(IF((F8+G8)&gt;=0,F8+G8,""))</f>
        <v>134679.83999999997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224825.37</v>
      </c>
      <c r="EE8" s="210">
        <f t="shared" si="4"/>
        <v>134679.83999999997</v>
      </c>
      <c r="EF8" s="47">
        <f t="shared" si="5"/>
        <v>359505.20999999996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199122.68</v>
      </c>
      <c r="E9" s="46">
        <f>VLOOKUP(C9,CostoPersonale[[Descrizione]:[Spesa di personale netta
E=A-B-C+C1-D]],10,FALSE)</f>
        <v>168488.43</v>
      </c>
      <c r="F9" s="47">
        <f>+D9-'Costo del personale'!G5</f>
        <v>30634.25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30634.25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168488.43</v>
      </c>
      <c r="EE9" s="210">
        <f t="shared" si="4"/>
        <v>30634.25</v>
      </c>
      <c r="EF9" s="47">
        <f t="shared" si="5"/>
        <v>199122.68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792506.8899999999</v>
      </c>
      <c r="E10" s="46">
        <f>VLOOKUP(C10,CostoPersonale[[Descrizione]:[Spesa di personale netta
E=A-B-C+C1-D]],10,FALSE)</f>
        <v>510915.95</v>
      </c>
      <c r="F10" s="47">
        <f>+D10-'Costo del personale'!G6</f>
        <v>281590.93999999989</v>
      </c>
      <c r="G10" s="47">
        <f>VLOOKUP(C10,AltrePoste[[DESCRIZIONE]:[RETTIFICHE ALLA SPESA CORRENTE
D=A+A1+A2+B-C]],10,FALSE)</f>
        <v>0</v>
      </c>
      <c r="H10" s="48">
        <f t="shared" si="66"/>
        <v>281590.93999999989</v>
      </c>
      <c r="I10" s="49" t="str">
        <f t="shared" si="0"/>
        <v>!!!</v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510915.95</v>
      </c>
      <c r="EE10" s="210">
        <f t="shared" si="4"/>
        <v>281590.93999999989</v>
      </c>
      <c r="EF10" s="47">
        <f t="shared" si="5"/>
        <v>792506.8899999999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/>
      <c r="F11" s="47"/>
      <c r="G11" s="47"/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0</v>
      </c>
      <c r="E12" s="46"/>
      <c r="F12" s="47"/>
      <c r="G12" s="47"/>
      <c r="H12" s="232">
        <f t="shared" si="66"/>
        <v>0</v>
      </c>
      <c r="I12" s="49" t="str">
        <f t="shared" si="0"/>
        <v/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0</v>
      </c>
      <c r="EE12" s="210">
        <f t="shared" si="4"/>
        <v>0</v>
      </c>
      <c r="EF12" s="47">
        <f t="shared" si="5"/>
        <v>0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/>
      <c r="F13" s="47"/>
      <c r="G13" s="47"/>
      <c r="H13" s="232">
        <f t="shared" si="66"/>
        <v>0</v>
      </c>
      <c r="I13" s="49" t="str">
        <f t="shared" si="0"/>
        <v/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0</v>
      </c>
      <c r="EE13" s="210">
        <f t="shared" si="4"/>
        <v>0</v>
      </c>
      <c r="EF13" s="47">
        <f t="shared" si="5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549720.76</v>
      </c>
      <c r="E14" s="46"/>
      <c r="F14" s="47"/>
      <c r="G14" s="47"/>
      <c r="H14" s="232">
        <f t="shared" si="66"/>
        <v>0</v>
      </c>
      <c r="I14" s="49" t="str">
        <f t="shared" si="0"/>
        <v/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0</v>
      </c>
      <c r="EE14" s="210">
        <f t="shared" si="4"/>
        <v>0</v>
      </c>
      <c r="EF14" s="47">
        <f t="shared" si="5"/>
        <v>0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255811.8</v>
      </c>
      <c r="E15" s="46"/>
      <c r="F15" s="47"/>
      <c r="G15" s="47"/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440460.45999999996</v>
      </c>
      <c r="E16" s="46">
        <f>VLOOKUP(C16,CostoPersonale[[Descrizione]:[Spesa di personale netta
E=A-B-C+C1-D]],10,FALSE)</f>
        <v>323409.72000000003</v>
      </c>
      <c r="F16" s="47">
        <f>+D16-'Costo del personale'!G12</f>
        <v>117050.73999999993</v>
      </c>
      <c r="G16" s="47">
        <f>VLOOKUP(C16,AltrePoste[[DESCRIZIONE]:[RETTIFICHE ALLA SPESA CORRENTE
D=A+A1+A2+B-C]],10,FALSE)</f>
        <v>0</v>
      </c>
      <c r="H16" s="232">
        <f t="shared" si="66"/>
        <v>117050.73999999993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323409.72000000003</v>
      </c>
      <c r="EE16" s="210">
        <f t="shared" si="4"/>
        <v>117050.73999999993</v>
      </c>
      <c r="EF16" s="47">
        <f t="shared" si="5"/>
        <v>440460.45999999996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0</v>
      </c>
      <c r="E17" s="46">
        <f>VLOOKUP(C17,CostoPersonale[[Descrizione]:[Spesa di personale netta
E=A-B-C+C1-D]],10,FALSE)</f>
        <v>0</v>
      </c>
      <c r="F17" s="47">
        <f>+D17-'Costo del personale'!G13</f>
        <v>0</v>
      </c>
      <c r="G17" s="47">
        <f>VLOOKUP(C17,AltrePoste[[DESCRIZIONE]:[RETTIFICHE ALLA SPESA CORRENTE
D=A+A1+A2+B-C]],10,FALSE)</f>
        <v>0</v>
      </c>
      <c r="H17" s="232">
        <f t="shared" si="66"/>
        <v>0</v>
      </c>
      <c r="I17" s="49" t="str">
        <f t="shared" si="0"/>
        <v/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0</v>
      </c>
      <c r="EE17" s="210">
        <f t="shared" si="4"/>
        <v>0</v>
      </c>
      <c r="EF17" s="47">
        <f t="shared" si="5"/>
        <v>0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/>
      <c r="F18" s="47"/>
      <c r="G18" s="47"/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/>
      <c r="F19" s="47"/>
      <c r="G19" s="47"/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7047744.7000000011</v>
      </c>
      <c r="E20" s="46">
        <f>VLOOKUP(C20,CostoPersonale[[Descrizione]:[Spesa di personale netta
E=A-B-C+C1-D]],10,FALSE)</f>
        <v>2623640.1800000002</v>
      </c>
      <c r="F20" s="47">
        <f>+D20-'Costo del personale'!G16</f>
        <v>4424104.5200000014</v>
      </c>
      <c r="G20" s="47">
        <f>VLOOKUP(C20,AltrePoste[[DESCRIZIONE]:[RETTIFICHE ALLA SPESA CORRENTE
D=A+A1+A2+B-C]],10,FALSE)</f>
        <v>0</v>
      </c>
      <c r="H20" s="232">
        <f t="shared" si="66"/>
        <v>4424104.5200000014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2623640.1800000002</v>
      </c>
      <c r="EE20" s="210">
        <f t="shared" si="4"/>
        <v>4424104.5200000014</v>
      </c>
      <c r="EF20" s="47">
        <f t="shared" si="5"/>
        <v>7047744.7000000011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/>
      <c r="F21" s="47"/>
      <c r="G21" s="47"/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2213219.4699999997</v>
      </c>
      <c r="E22" s="46"/>
      <c r="F22" s="47"/>
      <c r="G22" s="47"/>
      <c r="H22" s="232">
        <f t="shared" si="66"/>
        <v>0</v>
      </c>
      <c r="I22" s="49" t="str">
        <f t="shared" si="0"/>
        <v/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0</v>
      </c>
      <c r="EF22" s="47">
        <f t="shared" si="5"/>
        <v>0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/>
      <c r="F23" s="47"/>
      <c r="G23" s="47"/>
      <c r="H23" s="232">
        <f t="shared" si="66"/>
        <v>0</v>
      </c>
      <c r="I23" s="49" t="str">
        <f t="shared" si="0"/>
        <v/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0</v>
      </c>
      <c r="EF23" s="47">
        <f t="shared" si="5"/>
        <v>0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/>
      <c r="F24" s="47"/>
      <c r="G24" s="47"/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/>
      <c r="F25" s="47"/>
      <c r="G25" s="47"/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2686764.54</v>
      </c>
      <c r="E26" s="46"/>
      <c r="F26" s="47"/>
      <c r="G26" s="47"/>
      <c r="H26" s="232">
        <f t="shared" si="66"/>
        <v>0</v>
      </c>
      <c r="I26" s="49" t="str">
        <f t="shared" si="0"/>
        <v/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0</v>
      </c>
      <c r="EE26" s="210">
        <f t="shared" si="4"/>
        <v>0</v>
      </c>
      <c r="EF26" s="47">
        <f t="shared" si="5"/>
        <v>0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/>
      <c r="F27" s="47"/>
      <c r="G27" s="47"/>
      <c r="H27" s="232">
        <f t="shared" si="66"/>
        <v>0</v>
      </c>
      <c r="I27" s="49" t="str">
        <f t="shared" si="0"/>
        <v/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0</v>
      </c>
      <c r="EF27" s="47">
        <f t="shared" si="5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/>
      <c r="F28" s="47"/>
      <c r="G28" s="47"/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/>
      <c r="F29" s="47"/>
      <c r="G29" s="47"/>
      <c r="H29" s="232">
        <f t="shared" si="66"/>
        <v>0</v>
      </c>
      <c r="I29" s="49" t="str">
        <f t="shared" si="0"/>
        <v/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0</v>
      </c>
      <c r="EE29" s="210">
        <f t="shared" si="4"/>
        <v>0</v>
      </c>
      <c r="EF29" s="47">
        <f t="shared" si="5"/>
        <v>0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0</v>
      </c>
      <c r="E30" s="46"/>
      <c r="F30" s="47"/>
      <c r="G30" s="47"/>
      <c r="H30" s="232">
        <f t="shared" si="66"/>
        <v>0</v>
      </c>
      <c r="I30" s="49" t="str">
        <f t="shared" si="0"/>
        <v/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0</v>
      </c>
      <c r="EF30" s="47">
        <f t="shared" si="5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/>
      <c r="F31" s="47"/>
      <c r="G31" s="47"/>
      <c r="H31" s="232">
        <f t="shared" si="66"/>
        <v>0</v>
      </c>
      <c r="I31" s="49" t="str">
        <f t="shared" si="0"/>
        <v/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0</v>
      </c>
      <c r="EF31" s="47">
        <f t="shared" si="5"/>
        <v>0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0</v>
      </c>
      <c r="E32" s="46"/>
      <c r="F32" s="47"/>
      <c r="G32" s="47"/>
      <c r="H32" s="232">
        <f t="shared" si="66"/>
        <v>0</v>
      </c>
      <c r="I32" s="49" t="str">
        <f t="shared" si="0"/>
        <v/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0</v>
      </c>
      <c r="EE32" s="210">
        <f t="shared" si="4"/>
        <v>0</v>
      </c>
      <c r="EF32" s="47">
        <f t="shared" si="5"/>
        <v>0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2">
        <f t="shared" si="66"/>
        <v>0</v>
      </c>
      <c r="I33" s="49" t="str">
        <f t="shared" si="0"/>
        <v/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0</v>
      </c>
      <c r="EE33" s="210">
        <f t="shared" si="4"/>
        <v>0</v>
      </c>
      <c r="EF33" s="47">
        <f t="shared" si="5"/>
        <v>0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0</v>
      </c>
      <c r="E34" s="46"/>
      <c r="F34" s="47"/>
      <c r="G34" s="47"/>
      <c r="H34" s="232">
        <f t="shared" si="66"/>
        <v>0</v>
      </c>
      <c r="I34" s="49" t="str">
        <f t="shared" si="0"/>
        <v/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0</v>
      </c>
      <c r="EF34" s="47">
        <f t="shared" si="5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36665.279999999999</v>
      </c>
      <c r="E36" s="46"/>
      <c r="F36" s="47"/>
      <c r="G36" s="47"/>
      <c r="H36" s="232">
        <f t="shared" si="66"/>
        <v>0</v>
      </c>
      <c r="I36" s="49" t="str">
        <f t="shared" si="0"/>
        <v/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0</v>
      </c>
      <c r="EE36" s="210">
        <f t="shared" si="4"/>
        <v>0</v>
      </c>
      <c r="EF36" s="47">
        <f t="shared" si="5"/>
        <v>0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/>
      <c r="F37" s="47"/>
      <c r="G37" s="47"/>
      <c r="H37" s="232">
        <f t="shared" si="66"/>
        <v>0</v>
      </c>
      <c r="I37" s="49" t="str">
        <f t="shared" si="0"/>
        <v/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0</v>
      </c>
      <c r="EF37" s="47">
        <f t="shared" si="5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0</v>
      </c>
      <c r="E38" s="46"/>
      <c r="F38" s="47"/>
      <c r="G38" s="47"/>
      <c r="H38" s="232">
        <f t="shared" si="66"/>
        <v>0</v>
      </c>
      <c r="I38" s="49" t="str">
        <f t="shared" si="0"/>
        <v/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0</v>
      </c>
      <c r="EF38" s="47">
        <f t="shared" si="5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/>
      <c r="F39" s="47"/>
      <c r="G39" s="47"/>
      <c r="H39" s="232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/>
      <c r="F40" s="47"/>
      <c r="G40" s="47"/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/>
      <c r="F41" s="47"/>
      <c r="G41" s="47"/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/>
      <c r="F42" s="47"/>
      <c r="G42" s="47"/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/>
      <c r="F43" s="47"/>
      <c r="G43" s="47"/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/>
      <c r="F44" s="47"/>
      <c r="G44" s="47"/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/>
      <c r="F45" s="47"/>
      <c r="G45" s="47"/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/>
      <c r="F46" s="47"/>
      <c r="G46" s="47"/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/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2">
        <f t="shared" si="66"/>
        <v>0</v>
      </c>
      <c r="I47" s="49" t="str">
        <f t="shared" si="67"/>
        <v/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0</v>
      </c>
      <c r="EE47" s="210">
        <f t="shared" si="69"/>
        <v>0</v>
      </c>
      <c r="EF47" s="47">
        <f t="shared" si="70"/>
        <v>0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144058.09000000003</v>
      </c>
      <c r="E48" s="46"/>
      <c r="F48" s="47">
        <f>+D48-'Costo del personale'!G44</f>
        <v>46072.910000000018</v>
      </c>
      <c r="G48" s="47">
        <f>VLOOKUP(C48,AltrePoste[[DESCRIZIONE]:[RETTIFICHE ALLA SPESA CORRENTE
D=A+A1+A2+B-C]],10,FALSE)</f>
        <v>0</v>
      </c>
      <c r="H48" s="232">
        <f t="shared" si="66"/>
        <v>46072.910000000018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46072.910000000018</v>
      </c>
      <c r="EF48" s="47">
        <f t="shared" si="70"/>
        <v>46072.910000000018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/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2">
        <f t="shared" si="66"/>
        <v>0</v>
      </c>
      <c r="I49" s="49" t="str">
        <f t="shared" si="67"/>
        <v/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0</v>
      </c>
      <c r="EF49" s="47">
        <f t="shared" si="70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6217112.8700000001</v>
      </c>
      <c r="E50" s="46"/>
      <c r="F50" s="47">
        <f>+D50-'Costo del personale'!G46</f>
        <v>5857659.75</v>
      </c>
      <c r="G50" s="47">
        <f>VLOOKUP(C50,AltrePoste[[DESCRIZIONE]:[RETTIFICHE ALLA SPESA CORRENTE
D=A+A1+A2+B-C]],10,FALSE)</f>
        <v>0</v>
      </c>
      <c r="H50" s="232">
        <f t="shared" si="66"/>
        <v>5857659.75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0</v>
      </c>
      <c r="EE50" s="210">
        <f t="shared" si="69"/>
        <v>5857659.75</v>
      </c>
      <c r="EF50" s="47">
        <f t="shared" si="70"/>
        <v>5857659.75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587138.89999999991</v>
      </c>
      <c r="E51" s="46"/>
      <c r="F51" s="47">
        <f>+D51-'Costo del personale'!G47</f>
        <v>586512.05999999994</v>
      </c>
      <c r="G51" s="47">
        <f>VLOOKUP(C51,AltrePoste[[DESCRIZIONE]:[RETTIFICHE ALLA SPESA CORRENTE
D=A+A1+A2+B-C]],10,FALSE)</f>
        <v>0</v>
      </c>
      <c r="H51" s="232">
        <f t="shared" si="66"/>
        <v>586512.05999999994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586512.05999999994</v>
      </c>
      <c r="EF51" s="47">
        <f t="shared" si="70"/>
        <v>586512.05999999994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4203.78</v>
      </c>
      <c r="E52" s="46"/>
      <c r="F52" s="47">
        <f>+D52-'Costo del personale'!G48</f>
        <v>4203.78</v>
      </c>
      <c r="G52" s="47">
        <f>VLOOKUP(C52,AltrePoste[[DESCRIZIONE]:[RETTIFICHE ALLA SPESA CORRENTE
D=A+A1+A2+B-C]],10,FALSE)</f>
        <v>0</v>
      </c>
      <c r="H52" s="232">
        <f t="shared" si="66"/>
        <v>4203.78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4203.78</v>
      </c>
      <c r="EF52" s="47">
        <f t="shared" si="70"/>
        <v>4203.78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1596277.4300000002</v>
      </c>
      <c r="E53" s="46"/>
      <c r="F53" s="47">
        <f>+D53-'Costo del personale'!G49</f>
        <v>1596277.4300000002</v>
      </c>
      <c r="G53" s="47">
        <f>VLOOKUP(C53,AltrePoste[[DESCRIZIONE]:[RETTIFICHE ALLA SPESA CORRENTE
D=A+A1+A2+B-C]],10,FALSE)</f>
        <v>0</v>
      </c>
      <c r="H53" s="232">
        <f t="shared" si="66"/>
        <v>1596277.4300000002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0</v>
      </c>
      <c r="EE53" s="210">
        <f t="shared" si="69"/>
        <v>1596277.4300000002</v>
      </c>
      <c r="EF53" s="47">
        <f t="shared" si="70"/>
        <v>1596277.4300000002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656850.61</v>
      </c>
      <c r="E54" s="46"/>
      <c r="F54" s="47">
        <f>+D54-'Costo del personale'!G50</f>
        <v>656850.61</v>
      </c>
      <c r="G54" s="47">
        <f>VLOOKUP(C54,AltrePoste[[DESCRIZIONE]:[RETTIFICHE ALLA SPESA CORRENTE
D=A+A1+A2+B-C]],10,FALSE)</f>
        <v>0</v>
      </c>
      <c r="H54" s="232">
        <f t="shared" si="66"/>
        <v>656850.61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656850.61</v>
      </c>
      <c r="EF54" s="47">
        <f t="shared" si="70"/>
        <v>656850.61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/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232">
        <f t="shared" si="66"/>
        <v>0</v>
      </c>
      <c r="I55" s="49" t="str">
        <f t="shared" si="67"/>
        <v/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0</v>
      </c>
      <c r="EF55" s="47">
        <f t="shared" si="70"/>
        <v>0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638469.30999999994</v>
      </c>
      <c r="E56" s="46">
        <f>VLOOKUP(C56,CostoPersonale[[Descrizione]:[Spesa di personale netta
E=A-B-C+C1-D]],10,FALSE)</f>
        <v>296852.8</v>
      </c>
      <c r="F56" s="47">
        <f>+D56-'Costo del personale'!G52</f>
        <v>341616.50999999995</v>
      </c>
      <c r="G56" s="47">
        <f>VLOOKUP(C56,AltrePoste[[DESCRIZIONE]:[RETTIFICHE ALLA SPESA CORRENTE
D=A+A1+A2+B-C]],10,FALSE)</f>
        <v>0</v>
      </c>
      <c r="H56" s="232">
        <f t="shared" si="66"/>
        <v>341616.50999999995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296852.8</v>
      </c>
      <c r="EE56" s="210">
        <f t="shared" si="69"/>
        <v>341616.50999999995</v>
      </c>
      <c r="EF56" s="47">
        <f t="shared" si="70"/>
        <v>638469.30999999994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2">
        <f t="shared" si="66"/>
        <v>0</v>
      </c>
      <c r="I57" s="49" t="str">
        <f t="shared" si="67"/>
        <v/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2">
        <f t="shared" si="66"/>
        <v>0</v>
      </c>
      <c r="I58" s="49" t="str">
        <f t="shared" si="67"/>
        <v/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0</v>
      </c>
      <c r="EF58" s="47">
        <f t="shared" si="70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2">
        <f t="shared" si="66"/>
        <v>0</v>
      </c>
      <c r="I59" s="49" t="str">
        <f t="shared" si="67"/>
        <v/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0</v>
      </c>
      <c r="EF59" s="47">
        <f t="shared" si="70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2">
        <f t="shared" si="66"/>
        <v>0</v>
      </c>
      <c r="I61" s="49" t="str">
        <f t="shared" si="67"/>
        <v/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0</v>
      </c>
      <c r="EE61" s="210">
        <f t="shared" si="69"/>
        <v>0</v>
      </c>
      <c r="EF61" s="47">
        <f t="shared" si="70"/>
        <v>0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2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151062.06</v>
      </c>
      <c r="E63" s="46">
        <f>VLOOKUP(C63,CostoPersonale[[Descrizione]:[Spesa di personale netta
E=A-B-C+C1-D]],10,FALSE)</f>
        <v>139521.65999999997</v>
      </c>
      <c r="F63" s="47">
        <f>+D63-'Costo del personale'!G59</f>
        <v>11540.400000000023</v>
      </c>
      <c r="G63" s="47">
        <f>VLOOKUP(C63,AltrePoste[[DESCRIZIONE]:[RETTIFICHE ALLA SPESA CORRENTE
D=A+A1+A2+B-C]],10,FALSE)</f>
        <v>0</v>
      </c>
      <c r="H63" s="232">
        <f t="shared" si="66"/>
        <v>11540.400000000023</v>
      </c>
      <c r="I63" s="49" t="str">
        <f t="shared" si="67"/>
        <v>!!!</v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139521.65999999997</v>
      </c>
      <c r="EE63" s="210">
        <f t="shared" si="69"/>
        <v>11540.400000000023</v>
      </c>
      <c r="EF63" s="47">
        <f t="shared" si="70"/>
        <v>151062.06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2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2">
        <f t="shared" si="66"/>
        <v>0</v>
      </c>
      <c r="I69" s="49" t="str">
        <f t="shared" si="67"/>
        <v/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0</v>
      </c>
      <c r="EF69" s="47">
        <f t="shared" si="70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24576694.839999992</v>
      </c>
      <c r="E72" s="60">
        <f>SUM(E7:E71)</f>
        <v>4287654.1100000003</v>
      </c>
      <c r="F72" s="61">
        <f>SUM(F7:F71)</f>
        <v>14088793.74</v>
      </c>
      <c r="G72" s="61">
        <f>SUM(G7:G71)</f>
        <v>0</v>
      </c>
      <c r="H72" s="60">
        <f>SUM(H7:H71)</f>
        <v>14088793.74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4287654.1100000003</v>
      </c>
      <c r="EE72" s="210">
        <f>SUM(EE7:EE71)</f>
        <v>14088793.74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2" t="s">
        <v>110</v>
      </c>
      <c r="G74" s="292"/>
      <c r="H74" s="292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63" t="s">
        <v>112</v>
      </c>
      <c r="G75" s="263"/>
      <c r="H75" s="264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82" t="s">
        <v>113</v>
      </c>
      <c r="K76" s="266"/>
      <c r="L76" s="266"/>
      <c r="M76" s="267"/>
      <c r="N76" s="265" t="s">
        <v>114</v>
      </c>
      <c r="O76" s="266"/>
      <c r="P76" s="266"/>
      <c r="Q76" s="267"/>
      <c r="R76" s="265" t="s">
        <v>115</v>
      </c>
      <c r="S76" s="266"/>
      <c r="T76" s="266"/>
      <c r="U76" s="267"/>
      <c r="V76" s="265" t="s">
        <v>116</v>
      </c>
      <c r="W76" s="266"/>
      <c r="X76" s="266"/>
      <c r="Y76" s="267"/>
      <c r="Z76" s="265" t="s">
        <v>117</v>
      </c>
      <c r="AA76" s="266"/>
      <c r="AB76" s="266"/>
      <c r="AC76" s="267"/>
      <c r="AD76" s="265" t="s">
        <v>118</v>
      </c>
      <c r="AE76" s="266"/>
      <c r="AF76" s="266"/>
      <c r="AG76" s="267"/>
      <c r="AH76" s="265" t="s">
        <v>119</v>
      </c>
      <c r="AI76" s="266"/>
      <c r="AJ76" s="266"/>
      <c r="AK76" s="267"/>
      <c r="AL76" s="265" t="s">
        <v>120</v>
      </c>
      <c r="AM76" s="266"/>
      <c r="AN76" s="266"/>
      <c r="AO76" s="267"/>
      <c r="AP76" s="265" t="s">
        <v>121</v>
      </c>
      <c r="AQ76" s="266"/>
      <c r="AR76" s="266"/>
      <c r="AS76" s="267"/>
      <c r="AT76" s="265" t="s">
        <v>122</v>
      </c>
      <c r="AU76" s="266"/>
      <c r="AV76" s="266"/>
      <c r="AW76" s="267"/>
      <c r="AX76" s="265" t="s">
        <v>123</v>
      </c>
      <c r="AY76" s="266"/>
      <c r="AZ76" s="266"/>
      <c r="BA76" s="267"/>
      <c r="BB76" s="265" t="s">
        <v>124</v>
      </c>
      <c r="BC76" s="266"/>
      <c r="BD76" s="266"/>
      <c r="BE76" s="267"/>
      <c r="BF76" s="265" t="s">
        <v>125</v>
      </c>
      <c r="BG76" s="266"/>
      <c r="BH76" s="266"/>
      <c r="BI76" s="267"/>
      <c r="BJ76" s="260"/>
      <c r="BK76" s="261"/>
      <c r="BL76" s="261"/>
      <c r="BM76" s="262"/>
      <c r="BN76" s="260"/>
      <c r="BO76" s="261"/>
      <c r="BP76" s="261"/>
      <c r="BQ76" s="262"/>
      <c r="BR76" s="260"/>
      <c r="BS76" s="261"/>
      <c r="BT76" s="261"/>
      <c r="BU76" s="262"/>
      <c r="BV76" s="260"/>
      <c r="BW76" s="261"/>
      <c r="BX76" s="261"/>
      <c r="BY76" s="262"/>
      <c r="BZ76" s="260"/>
      <c r="CA76" s="261"/>
      <c r="CB76" s="261"/>
      <c r="CC76" s="262"/>
      <c r="CD76" s="247"/>
      <c r="CE76" s="248"/>
      <c r="CF76" s="248"/>
      <c r="CG76" s="249"/>
      <c r="CH76" s="247"/>
      <c r="CI76" s="248"/>
      <c r="CJ76" s="248"/>
      <c r="CK76" s="249"/>
      <c r="CL76" s="247"/>
      <c r="CM76" s="248"/>
      <c r="CN76" s="248"/>
      <c r="CO76" s="249"/>
      <c r="CP76" s="247"/>
      <c r="CQ76" s="248"/>
      <c r="CR76" s="248"/>
      <c r="CS76" s="249"/>
      <c r="CT76" s="247"/>
      <c r="CU76" s="248"/>
      <c r="CV76" s="248"/>
      <c r="CW76" s="249"/>
      <c r="CX76" s="247"/>
      <c r="CY76" s="248"/>
      <c r="CZ76" s="248"/>
      <c r="DA76" s="249"/>
      <c r="DB76" s="247"/>
      <c r="DC76" s="248"/>
      <c r="DD76" s="248"/>
      <c r="DE76" s="249"/>
      <c r="DF76" s="247"/>
      <c r="DG76" s="248"/>
      <c r="DH76" s="248"/>
      <c r="DI76" s="249"/>
      <c r="DJ76" s="247"/>
      <c r="DK76" s="248"/>
      <c r="DL76" s="248"/>
      <c r="DM76" s="249"/>
      <c r="DN76" s="247"/>
      <c r="DO76" s="248"/>
      <c r="DP76" s="248"/>
      <c r="DQ76" s="249"/>
      <c r="DR76" s="247"/>
      <c r="DS76" s="248"/>
      <c r="DT76" s="248"/>
      <c r="DU76" s="249"/>
      <c r="DV76" s="247"/>
      <c r="DW76" s="248"/>
      <c r="DX76" s="248"/>
      <c r="DY76" s="249"/>
      <c r="DZ76" s="286" t="s">
        <v>126</v>
      </c>
      <c r="EA76" s="287"/>
      <c r="EB76" s="287"/>
      <c r="EC76" s="288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E52" sqref="E52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234" t="s">
        <v>127</v>
      </c>
      <c r="I1" s="235"/>
      <c r="J1" s="235"/>
      <c r="K1" s="236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134626.35999999999</v>
      </c>
      <c r="E4" s="116">
        <v>10457.379999999999</v>
      </c>
      <c r="F4" s="116">
        <v>79741.63</v>
      </c>
      <c r="G4" s="117">
        <f>SUM(CostoPersonale[[#This Row],[personale]:[comando]])</f>
        <v>224825.37</v>
      </c>
      <c r="H4" s="226"/>
      <c r="I4" s="226"/>
      <c r="J4" s="226"/>
      <c r="K4" s="226"/>
      <c r="L4" s="117">
        <f>SUM(IF((G4-H4-I4+J4-K4)&gt;=0,G4-H4-I4+J4-K4,""))</f>
        <v>224825.37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157956.96</v>
      </c>
      <c r="E5" s="116">
        <v>10531.47</v>
      </c>
      <c r="F5" s="116">
        <v>0</v>
      </c>
      <c r="G5" s="117">
        <f>SUM(CostoPersonale[[#This Row],[personale]:[comando]])</f>
        <v>168488.43</v>
      </c>
      <c r="H5" s="226"/>
      <c r="I5" s="227"/>
      <c r="J5" s="226"/>
      <c r="K5" s="227"/>
      <c r="L5" s="117">
        <f t="shared" ref="L5:L67" si="0">SUM(IF((G5-H5-I5+J5-K5)&gt;=0,G5-H5-I5+J5-K5,""))</f>
        <v>168488.43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480364</v>
      </c>
      <c r="E6" s="116">
        <v>30551.95</v>
      </c>
      <c r="F6" s="116">
        <v>0</v>
      </c>
      <c r="G6" s="117">
        <f>SUM(CostoPersonale[[#This Row],[personale]:[comando]])</f>
        <v>510915.95</v>
      </c>
      <c r="H6" s="226"/>
      <c r="I6" s="226"/>
      <c r="J6" s="227"/>
      <c r="K6" s="226"/>
      <c r="L6" s="117">
        <f t="shared" si="0"/>
        <v>510915.95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0</v>
      </c>
      <c r="E8" s="116">
        <v>0</v>
      </c>
      <c r="F8" s="116">
        <v>0</v>
      </c>
      <c r="G8" s="117">
        <f>SUM(CostoPersonale[[#This Row],[personale]:[comando]])</f>
        <v>0</v>
      </c>
      <c r="H8" s="226"/>
      <c r="I8" s="226"/>
      <c r="J8" s="226"/>
      <c r="K8" s="226"/>
      <c r="L8" s="117">
        <f t="shared" si="0"/>
        <v>0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74047.179999999993</v>
      </c>
      <c r="E10" s="116">
        <v>4957.05</v>
      </c>
      <c r="F10" s="116">
        <v>0</v>
      </c>
      <c r="G10" s="117">
        <f>SUM(CostoPersonale[[#This Row],[personale]:[comando]])</f>
        <v>79004.23</v>
      </c>
      <c r="H10" s="226"/>
      <c r="I10" s="226"/>
      <c r="J10" s="227"/>
      <c r="K10" s="226"/>
      <c r="L10" s="117">
        <f t="shared" si="0"/>
        <v>79004.23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212646.39</v>
      </c>
      <c r="E11" s="116">
        <v>14200.05</v>
      </c>
      <c r="F11" s="116">
        <v>0</v>
      </c>
      <c r="G11" s="117">
        <f>SUM(CostoPersonale[[#This Row],[personale]:[comando]])</f>
        <v>226846.44</v>
      </c>
      <c r="H11" s="226"/>
      <c r="I11" s="226"/>
      <c r="J11" s="226"/>
      <c r="K11" s="226"/>
      <c r="L11" s="117">
        <f t="shared" si="0"/>
        <v>226846.44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290310.72000000003</v>
      </c>
      <c r="E12" s="116">
        <v>18699</v>
      </c>
      <c r="F12" s="116">
        <v>14400</v>
      </c>
      <c r="G12" s="117">
        <f>SUM(CostoPersonale[[#This Row],[personale]:[comando]])</f>
        <v>323409.72000000003</v>
      </c>
      <c r="H12" s="226"/>
      <c r="I12" s="226"/>
      <c r="J12" s="226"/>
      <c r="K12" s="226"/>
      <c r="L12" s="117">
        <f t="shared" si="0"/>
        <v>323409.72000000003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0</v>
      </c>
      <c r="E13" s="116">
        <v>0</v>
      </c>
      <c r="F13" s="116">
        <v>0</v>
      </c>
      <c r="G13" s="117">
        <f>SUM(CostoPersonale[[#This Row],[personale]:[comando]])</f>
        <v>0</v>
      </c>
      <c r="H13" s="227"/>
      <c r="I13" s="226"/>
      <c r="J13" s="227"/>
      <c r="K13" s="226"/>
      <c r="L13" s="117">
        <f t="shared" si="0"/>
        <v>0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2447130.06</v>
      </c>
      <c r="E16" s="116">
        <v>159510.12</v>
      </c>
      <c r="F16" s="116">
        <v>17000</v>
      </c>
      <c r="G16" s="117">
        <f>SUM(CostoPersonale[[#This Row],[personale]:[comando]])</f>
        <v>2623640.1800000002</v>
      </c>
      <c r="H16" s="226"/>
      <c r="I16" s="226"/>
      <c r="J16" s="226"/>
      <c r="K16" s="226"/>
      <c r="L16" s="117">
        <f t="shared" si="0"/>
        <v>2623640.1800000002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224122.46999999997</v>
      </c>
      <c r="E18" s="116">
        <v>0</v>
      </c>
      <c r="F18" s="116">
        <v>0</v>
      </c>
      <c r="G18" s="117">
        <f>SUM(CostoPersonale[[#This Row],[personale]:[comando]])</f>
        <v>224122.46999999997</v>
      </c>
      <c r="H18" s="226"/>
      <c r="I18" s="226"/>
      <c r="J18" s="226"/>
      <c r="K18" s="226"/>
      <c r="L18" s="117">
        <f t="shared" si="0"/>
        <v>224122.46999999997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92087.11</v>
      </c>
      <c r="E22" s="116">
        <v>0</v>
      </c>
      <c r="F22" s="116">
        <v>5265.43</v>
      </c>
      <c r="G22" s="117">
        <f>SUM(CostoPersonale[[#This Row],[personale]:[comando]])</f>
        <v>97352.540000000008</v>
      </c>
      <c r="H22" s="226"/>
      <c r="I22" s="226"/>
      <c r="J22" s="226"/>
      <c r="K22" s="226"/>
      <c r="L22" s="117">
        <f t="shared" si="0"/>
        <v>97352.540000000008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0</v>
      </c>
      <c r="E32" s="116">
        <v>0</v>
      </c>
      <c r="F32" s="116">
        <v>0</v>
      </c>
      <c r="G32" s="117">
        <f>SUM(CostoPersonale[[#This Row],[personale]:[comando]])</f>
        <v>0</v>
      </c>
      <c r="H32" s="226"/>
      <c r="I32" s="226"/>
      <c r="J32" s="226"/>
      <c r="K32" s="226"/>
      <c r="L32" s="117">
        <f t="shared" si="0"/>
        <v>0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91832.010000000009</v>
      </c>
      <c r="E44" s="116">
        <v>6153.17</v>
      </c>
      <c r="F44" s="116">
        <v>0</v>
      </c>
      <c r="G44" s="117">
        <f>SUM(CostoPersonale[[#This Row],[personale]:[comando]])</f>
        <v>97985.180000000008</v>
      </c>
      <c r="H44" s="226"/>
      <c r="I44" s="226"/>
      <c r="J44" s="226"/>
      <c r="K44" s="226"/>
      <c r="L44" s="117">
        <f t="shared" si="0"/>
        <v>97985.180000000008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359453.12</v>
      </c>
      <c r="E46" s="116">
        <v>0</v>
      </c>
      <c r="F46" s="116">
        <v>0</v>
      </c>
      <c r="G46" s="117">
        <f>SUM(CostoPersonale[[#This Row],[personale]:[comando]])</f>
        <v>359453.12</v>
      </c>
      <c r="H46" s="226"/>
      <c r="I46" s="226"/>
      <c r="J46" s="226"/>
      <c r="K46" s="226"/>
      <c r="L46" s="117">
        <f t="shared" si="0"/>
        <v>359453.12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626.84</v>
      </c>
      <c r="F47" s="116">
        <v>0</v>
      </c>
      <c r="G47" s="117">
        <f>SUM(CostoPersonale[[#This Row],[personale]:[comando]])</f>
        <v>626.84</v>
      </c>
      <c r="H47" s="226"/>
      <c r="I47" s="226"/>
      <c r="J47" s="226"/>
      <c r="K47" s="226"/>
      <c r="L47" s="117">
        <f t="shared" si="0"/>
        <v>626.84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287034.87</v>
      </c>
      <c r="E52" s="116">
        <v>9817.93</v>
      </c>
      <c r="F52" s="116">
        <v>0</v>
      </c>
      <c r="G52" s="117">
        <f>SUM(CostoPersonale[[#This Row],[personale]:[comando]])</f>
        <v>296852.8</v>
      </c>
      <c r="H52" s="226"/>
      <c r="I52" s="226"/>
      <c r="J52" s="226"/>
      <c r="K52" s="226"/>
      <c r="L52" s="117">
        <f t="shared" si="0"/>
        <v>296852.8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0</v>
      </c>
      <c r="E57" s="116">
        <v>0</v>
      </c>
      <c r="F57" s="116">
        <v>0</v>
      </c>
      <c r="G57" s="117">
        <f>SUM(CostoPersonale[[#This Row],[personale]:[comando]])</f>
        <v>0</v>
      </c>
      <c r="H57" s="226"/>
      <c r="I57" s="226"/>
      <c r="J57" s="226"/>
      <c r="K57" s="226"/>
      <c r="L57" s="117">
        <f t="shared" si="0"/>
        <v>0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97787.909999999989</v>
      </c>
      <c r="E59" s="116">
        <v>6533.75</v>
      </c>
      <c r="F59" s="116">
        <v>35200</v>
      </c>
      <c r="G59" s="117">
        <f>SUM(CostoPersonale[[#This Row],[personale]:[comando]])</f>
        <v>139521.65999999997</v>
      </c>
      <c r="H59" s="226"/>
      <c r="I59" s="226"/>
      <c r="J59" s="226"/>
      <c r="K59" s="226"/>
      <c r="L59" s="117">
        <f t="shared" si="0"/>
        <v>139521.65999999997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4949399.16</v>
      </c>
      <c r="E68" s="122">
        <f>SUBTOTAL(109,CostoPersonale[irap])</f>
        <v>272038.71000000002</v>
      </c>
      <c r="F68" s="122">
        <f>SUBTOTAL(109,CostoPersonale[comando])</f>
        <v>151607.06</v>
      </c>
      <c r="G68" s="118">
        <f>SUBTOTAL(109,CostoPersonale[REDDITI DA LAVORO DIPENDENTE E ONERI
dato BDAP
(oneri diretti + oneri riflessi + irap + rimborso personale in comando)
A])</f>
        <v>5373044.9299999997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5373044.9299999997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233">
        <f>IF(I68&lt;&gt;J68,"ERRORE DI QUADRATURA",0)</f>
        <v>0</v>
      </c>
      <c r="J69" s="233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5373044.9299999997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5373044.9299999997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41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2026-07-20T10:39:35Z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