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5" documentId="8_{685209E9-5D96-4FD7-A97D-180F6CF65DE9}" xr6:coauthVersionLast="47" xr6:coauthVersionMax="47" xr10:uidLastSave="{18C7F7B5-9200-4328-8FA3-D063D730D47C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H71" i="2" s="1"/>
  <c r="F71" i="2"/>
  <c r="E71" i="2"/>
  <c r="G70" i="2"/>
  <c r="F70" i="2"/>
  <c r="H70" i="2" s="1"/>
  <c r="E70" i="2"/>
  <c r="G69" i="2"/>
  <c r="F69" i="2"/>
  <c r="H69" i="2" s="1"/>
  <c r="E69" i="2"/>
  <c r="G68" i="2"/>
  <c r="H68" i="2" s="1"/>
  <c r="F68" i="2"/>
  <c r="E68" i="2"/>
  <c r="G67" i="2"/>
  <c r="F67" i="2"/>
  <c r="H67" i="2" s="1"/>
  <c r="E67" i="2"/>
  <c r="G66" i="2"/>
  <c r="F66" i="2"/>
  <c r="H66" i="2" s="1"/>
  <c r="E66" i="2"/>
  <c r="G65" i="2"/>
  <c r="H65" i="2" s="1"/>
  <c r="F65" i="2"/>
  <c r="E65" i="2"/>
  <c r="G64" i="2"/>
  <c r="F64" i="2"/>
  <c r="H64" i="2" s="1"/>
  <c r="E64" i="2"/>
  <c r="G63" i="2"/>
  <c r="F63" i="2"/>
  <c r="H63" i="2" s="1"/>
  <c r="E63" i="2"/>
  <c r="G62" i="2"/>
  <c r="H62" i="2" s="1"/>
  <c r="F62" i="2"/>
  <c r="E62" i="2"/>
  <c r="G61" i="2"/>
  <c r="F61" i="2"/>
  <c r="H61" i="2" s="1"/>
  <c r="E61" i="2"/>
  <c r="G60" i="2"/>
  <c r="F60" i="2"/>
  <c r="H60" i="2" s="1"/>
  <c r="E60" i="2"/>
  <c r="G59" i="2"/>
  <c r="H59" i="2" s="1"/>
  <c r="F59" i="2"/>
  <c r="E59" i="2"/>
  <c r="G58" i="2"/>
  <c r="F58" i="2"/>
  <c r="H58" i="2" s="1"/>
  <c r="E58" i="2"/>
  <c r="G57" i="2"/>
  <c r="F57" i="2"/>
  <c r="H57" i="2" s="1"/>
  <c r="E57" i="2"/>
  <c r="G56" i="2"/>
  <c r="H56" i="2" s="1"/>
  <c r="F56" i="2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G7" i="2"/>
  <c r="F7" i="2"/>
  <c r="H7" i="2" s="1"/>
  <c r="E7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<sst xmlns="http://schemas.openxmlformats.org/spreadsheetml/2006/main" count="541" uniqueCount="219">
  <si>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</si>
  <si>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</si>
  <si>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</si>
  <si>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</si>
  <si>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</si>
  <si>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</si>
  <si>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</si>
  <si>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</si>
  <si>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</si>
  <si>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</si>
  <si>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</si>
  <si>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</si>
  <si>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</si>
  <si>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</si>
  <si>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</si>
  <si>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</si>
  <si>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</si>
  <si>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</si>
  <si>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</si>
  <si>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</si>
  <si>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</si>
  <si>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</si>
  <si>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</si>
  <si>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</si>
  <si>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</si>
  <si>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</si>
  <si>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</si>
  <si>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</si>
  <si>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</si>
  <si>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</si>
  <si>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</si>
  <si>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</si>
  <si>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</si>
  <si>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</si>
  <si>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</si>
  <si>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</si>
  <si>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</si>
  <si>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</si>
  <si>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</si>
  <si>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</si>
  <si>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</si>
  <si>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</si>
  <si>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</si>
  <si>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</si>
  <si>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</si>
  <si>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</si>
  <si>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</si>
  <si>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</si>
  <si>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</si>
  <si>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</si>
  <si>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</si>
  <si>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</si>
  <si>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</si>
  <si>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</si>
  <si>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</si>
  <si>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</si>
  <si>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</si>
  <si>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</si>
  <si>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</si>
  <si>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</si>
  <si>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</si>
  <si>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</si>
  <si>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</si>
  <si>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</si>
  <si>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</si>
  <si>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</si>
  <si>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</si>
  <si>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</si>
  <si>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</si>
  <si>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</si>
  <si>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</si>
  <si>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</si>
  <si>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</si>
  <si>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</si>
  <si>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</si>
  <si>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</si>
  <si>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</si>
  <si>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</si>
  <si>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</si>
  <si>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</si>
  <si>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</si>
  <si>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</si>
  <si>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</si>
  <si>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</si>
  <si>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</si>
  <si>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</si>
  <si>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</si>
  <si>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</si>
  <si>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</si>
  <si>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</si>
  <si>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</si>
  <si>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</si>
  <si>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</si>
  <si>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</si>
  <si>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</si>
  <si>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</si>
  <si>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</si>
  <si>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</si>
  <si>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</si>
  <si>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</si>
  <si>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</si>
  <si>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</si>
  <si>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</si>
  <si>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</si>
  <si>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</si>
  <si>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</si>
  <si>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</si>
  <si>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</si>
  <si>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</si>
  <si>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</si>
  <si>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</si>
  <si>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</si>
  <si>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</si>
  <si>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</si>
  <si>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</si>
  <si>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</si>
  <si>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</si>
  <si>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</si>
  <si>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</si>
  <si>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</si>
  <si>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</si>
  <si>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</si>
  <si>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</si>
  <si>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</si>
  <si>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</si>
  <si>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</si>
  <si>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</si>
  <si>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</si>
  <si>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</si>
  <si>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</si>
  <si>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</si>
  <si>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</si>
  <si>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</si>
  <si>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</si>
  <si>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</si>
  <si>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</si>
  <si>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</si>
  <si>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</si>
  <si>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</si>
  <si>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</si>
  <si>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</si>
  <si>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</si>
  <si>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</si>
  <si>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</si>
  <si>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</si>
  <si>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</si>
  <si>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</si>
  <si>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</si>
  <si>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</si>
  <si>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</si>
  <si>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</si>
  <si>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</si>
  <si>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</si>
  <si>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</si>
  <si>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</si>
  <si>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</si>
  <si>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</si>
  <si>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</si>
  <si>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</si>
  <si>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</si>
  <si>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</si>
  <si>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</si>
  <si>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</si>
  <si>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</si>
  <si>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</si>
  <si>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</si>
  <si>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</si>
  <si>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</si>
  <si>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</si>
  <si>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</si>
  <si>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</si>
  <si>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</si>
  <si>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</si>
  <si>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</si>
  <si>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</si>
  <si>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</si>
  <si>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</si>
  <si>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</si>
  <si>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</si>
  <si>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</si>
  <si>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</si>
  <si>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</si>
  <si>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</si>
  <si>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</si>
  <si>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</si>
  <si>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</si>
  <si>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</si>
  <si>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</si>
  <si>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</si>
  <si>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</si>
  <si>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</si>
  <si>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</si>
  <si>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</si>
  <si>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</si>
  <si>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</si>
  <si>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</si>
  <si>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</si>
  <si>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</si>
  <si>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</si>
  <si>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</si>
  <si>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</si>
  <si>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</si>
  <si>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</si>
  <si>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</si>
  <si>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</si>
  <si>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</si>
  <si>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</si>
  <si>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</si>
  <si>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</si>
  <si>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</si>
  <si>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</si>
  <si>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</si>
  <si>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</si>
  <si>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</si>
  <si>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</si>
  <si>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</si>
  <si>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</si>
  <si>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</si>
  <si>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MONTANA APPENNINO PARMA EST (PR)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</si>
</sst>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D20" sqref="D20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9" t="s">
        <v>0</v>
      </c>
      <c r="B1" s="279"/>
      <c r="C1" s="279"/>
      <c r="D1" s="281" t="s">
        <v>218</v>
      </c>
      <c r="E1" s="282"/>
      <c r="F1" s="282"/>
      <c r="G1" s="282"/>
      <c r="H1" s="283"/>
      <c r="J1" s="242" t="s">
        <v>206</v>
      </c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251" t="s">
        <v>207</v>
      </c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3"/>
    </row>
    <row r="2" spans="1:139" ht="12.75" thickBot="1" x14ac:dyDescent="0.25">
      <c r="A2" s="279"/>
      <c r="B2" s="279"/>
      <c r="C2" s="279"/>
      <c r="D2" s="284"/>
      <c r="E2" s="285"/>
      <c r="F2" s="285"/>
      <c r="G2" s="285"/>
      <c r="H2" s="286"/>
      <c r="I2" s="22"/>
      <c r="J2" s="245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7"/>
      <c r="BJ2" s="254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6"/>
      <c r="ED2" s="301" t="s">
        <v>1</v>
      </c>
      <c r="EE2" s="302"/>
    </row>
    <row r="3" spans="1:139" ht="25.5" customHeight="1" thickBot="1" x14ac:dyDescent="0.25">
      <c r="A3" s="280"/>
      <c r="B3" s="280"/>
      <c r="C3" s="280"/>
      <c r="D3" s="287"/>
      <c r="E3" s="288"/>
      <c r="F3" s="288"/>
      <c r="G3" s="288"/>
      <c r="H3" s="289"/>
      <c r="J3" s="24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50"/>
      <c r="BJ3" s="257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9"/>
      <c r="DZ3" s="297" t="s">
        <v>2</v>
      </c>
      <c r="EA3" s="297"/>
      <c r="EB3" s="297"/>
      <c r="EC3" s="297"/>
      <c r="ED3" s="240" t="s">
        <v>3</v>
      </c>
      <c r="EE3" s="241"/>
    </row>
    <row r="4" spans="1:139" s="27" customFormat="1" ht="30.75" customHeight="1" x14ac:dyDescent="0.2">
      <c r="A4" s="305" t="s">
        <v>4</v>
      </c>
      <c r="B4" s="305" t="s">
        <v>5</v>
      </c>
      <c r="C4" s="307" t="s">
        <v>6</v>
      </c>
      <c r="D4" s="309" t="s">
        <v>216</v>
      </c>
      <c r="E4" s="311" t="s">
        <v>7</v>
      </c>
      <c r="F4" s="309" t="s">
        <v>8</v>
      </c>
      <c r="G4" s="311" t="s">
        <v>9</v>
      </c>
      <c r="H4" s="311" t="s">
        <v>10</v>
      </c>
      <c r="I4" s="313" t="s">
        <v>11</v>
      </c>
      <c r="J4" s="266" t="s">
        <v>12</v>
      </c>
      <c r="K4" s="267"/>
      <c r="L4" s="267"/>
      <c r="M4" s="268"/>
      <c r="N4" s="266" t="s">
        <v>13</v>
      </c>
      <c r="O4" s="267"/>
      <c r="P4" s="267"/>
      <c r="Q4" s="268"/>
      <c r="R4" s="266" t="s">
        <v>14</v>
      </c>
      <c r="S4" s="267"/>
      <c r="T4" s="267"/>
      <c r="U4" s="268"/>
      <c r="V4" s="266" t="s">
        <v>15</v>
      </c>
      <c r="W4" s="267"/>
      <c r="X4" s="267"/>
      <c r="Y4" s="268"/>
      <c r="Z4" s="266" t="s">
        <v>16</v>
      </c>
      <c r="AA4" s="267"/>
      <c r="AB4" s="267"/>
      <c r="AC4" s="268"/>
      <c r="AD4" s="266" t="s">
        <v>17</v>
      </c>
      <c r="AE4" s="267"/>
      <c r="AF4" s="267"/>
      <c r="AG4" s="268"/>
      <c r="AH4" s="266" t="s">
        <v>18</v>
      </c>
      <c r="AI4" s="267"/>
      <c r="AJ4" s="267"/>
      <c r="AK4" s="268"/>
      <c r="AL4" s="266" t="s">
        <v>19</v>
      </c>
      <c r="AM4" s="267"/>
      <c r="AN4" s="267"/>
      <c r="AO4" s="268"/>
      <c r="AP4" s="266" t="s">
        <v>20</v>
      </c>
      <c r="AQ4" s="267"/>
      <c r="AR4" s="267"/>
      <c r="AS4" s="268"/>
      <c r="AT4" s="266" t="s">
        <v>21</v>
      </c>
      <c r="AU4" s="267"/>
      <c r="AV4" s="267"/>
      <c r="AW4" s="268"/>
      <c r="AX4" s="266" t="s">
        <v>22</v>
      </c>
      <c r="AY4" s="267"/>
      <c r="AZ4" s="267"/>
      <c r="BA4" s="268"/>
      <c r="BB4" s="266" t="s">
        <v>23</v>
      </c>
      <c r="BC4" s="267"/>
      <c r="BD4" s="267"/>
      <c r="BE4" s="268"/>
      <c r="BF4" s="266" t="s">
        <v>24</v>
      </c>
      <c r="BG4" s="267"/>
      <c r="BH4" s="267"/>
      <c r="BI4" s="268"/>
      <c r="BJ4" s="263" t="s">
        <v>25</v>
      </c>
      <c r="BK4" s="264"/>
      <c r="BL4" s="264"/>
      <c r="BM4" s="265"/>
      <c r="BN4" s="263" t="s">
        <v>25</v>
      </c>
      <c r="BO4" s="264"/>
      <c r="BP4" s="264"/>
      <c r="BQ4" s="265"/>
      <c r="BR4" s="263" t="s">
        <v>25</v>
      </c>
      <c r="BS4" s="264"/>
      <c r="BT4" s="264"/>
      <c r="BU4" s="265"/>
      <c r="BV4" s="263" t="s">
        <v>25</v>
      </c>
      <c r="BW4" s="264"/>
      <c r="BX4" s="264"/>
      <c r="BY4" s="265"/>
      <c r="BZ4" s="263" t="s">
        <v>25</v>
      </c>
      <c r="CA4" s="264"/>
      <c r="CB4" s="264"/>
      <c r="CC4" s="265"/>
      <c r="CD4" s="263" t="s">
        <v>25</v>
      </c>
      <c r="CE4" s="264"/>
      <c r="CF4" s="264"/>
      <c r="CG4" s="265"/>
      <c r="CH4" s="263" t="s">
        <v>25</v>
      </c>
      <c r="CI4" s="264"/>
      <c r="CJ4" s="264"/>
      <c r="CK4" s="265"/>
      <c r="CL4" s="263" t="s">
        <v>25</v>
      </c>
      <c r="CM4" s="264"/>
      <c r="CN4" s="264"/>
      <c r="CO4" s="265"/>
      <c r="CP4" s="263" t="s">
        <v>25</v>
      </c>
      <c r="CQ4" s="264"/>
      <c r="CR4" s="264"/>
      <c r="CS4" s="265"/>
      <c r="CT4" s="263" t="s">
        <v>25</v>
      </c>
      <c r="CU4" s="264"/>
      <c r="CV4" s="264"/>
      <c r="CW4" s="265"/>
      <c r="CX4" s="263" t="s">
        <v>25</v>
      </c>
      <c r="CY4" s="264"/>
      <c r="CZ4" s="264"/>
      <c r="DA4" s="265"/>
      <c r="DB4" s="263" t="s">
        <v>25</v>
      </c>
      <c r="DC4" s="264"/>
      <c r="DD4" s="264"/>
      <c r="DE4" s="265"/>
      <c r="DF4" s="263" t="s">
        <v>25</v>
      </c>
      <c r="DG4" s="264"/>
      <c r="DH4" s="264"/>
      <c r="DI4" s="265"/>
      <c r="DJ4" s="263" t="s">
        <v>25</v>
      </c>
      <c r="DK4" s="264"/>
      <c r="DL4" s="264"/>
      <c r="DM4" s="265"/>
      <c r="DN4" s="263" t="s">
        <v>25</v>
      </c>
      <c r="DO4" s="264"/>
      <c r="DP4" s="264"/>
      <c r="DQ4" s="265"/>
      <c r="DR4" s="263" t="s">
        <v>25</v>
      </c>
      <c r="DS4" s="264"/>
      <c r="DT4" s="264"/>
      <c r="DU4" s="265"/>
      <c r="DV4" s="263" t="s">
        <v>25</v>
      </c>
      <c r="DW4" s="264"/>
      <c r="DX4" s="264"/>
      <c r="DY4" s="265"/>
      <c r="DZ4" s="298"/>
      <c r="EA4" s="299"/>
      <c r="EB4" s="299"/>
      <c r="EC4" s="299"/>
      <c r="ED4" s="236" t="s">
        <v>26</v>
      </c>
      <c r="EE4" s="237"/>
      <c r="EF4" s="190"/>
      <c r="EG4" s="290" t="s">
        <v>27</v>
      </c>
      <c r="EH4" s="26"/>
      <c r="EI4" s="26"/>
    </row>
    <row r="5" spans="1:139" s="27" customFormat="1" ht="81" customHeight="1" thickBot="1" x14ac:dyDescent="0.25">
      <c r="A5" s="306"/>
      <c r="B5" s="306"/>
      <c r="C5" s="308"/>
      <c r="D5" s="310"/>
      <c r="E5" s="312"/>
      <c r="F5" s="310"/>
      <c r="G5" s="312"/>
      <c r="H5" s="312"/>
      <c r="I5" s="313"/>
      <c r="J5" s="315" t="s">
        <v>28</v>
      </c>
      <c r="K5" s="316"/>
      <c r="L5" s="316"/>
      <c r="M5" s="317"/>
      <c r="N5" s="315" t="s">
        <v>28</v>
      </c>
      <c r="O5" s="316"/>
      <c r="P5" s="316"/>
      <c r="Q5" s="317"/>
      <c r="R5" s="315" t="s">
        <v>28</v>
      </c>
      <c r="S5" s="316"/>
      <c r="T5" s="316"/>
      <c r="U5" s="317"/>
      <c r="V5" s="315" t="s">
        <v>28</v>
      </c>
      <c r="W5" s="316"/>
      <c r="X5" s="316"/>
      <c r="Y5" s="317"/>
      <c r="Z5" s="315" t="s">
        <v>28</v>
      </c>
      <c r="AA5" s="316"/>
      <c r="AB5" s="316"/>
      <c r="AC5" s="317"/>
      <c r="AD5" s="315" t="s">
        <v>28</v>
      </c>
      <c r="AE5" s="316"/>
      <c r="AF5" s="316"/>
      <c r="AG5" s="317"/>
      <c r="AH5" s="315" t="s">
        <v>28</v>
      </c>
      <c r="AI5" s="316"/>
      <c r="AJ5" s="316"/>
      <c r="AK5" s="317"/>
      <c r="AL5" s="315" t="s">
        <v>28</v>
      </c>
      <c r="AM5" s="316"/>
      <c r="AN5" s="316"/>
      <c r="AO5" s="317"/>
      <c r="AP5" s="315" t="s">
        <v>28</v>
      </c>
      <c r="AQ5" s="316"/>
      <c r="AR5" s="316"/>
      <c r="AS5" s="317"/>
      <c r="AT5" s="315" t="s">
        <v>28</v>
      </c>
      <c r="AU5" s="316"/>
      <c r="AV5" s="316"/>
      <c r="AW5" s="317"/>
      <c r="AX5" s="315" t="s">
        <v>28</v>
      </c>
      <c r="AY5" s="316"/>
      <c r="AZ5" s="316"/>
      <c r="BA5" s="317"/>
      <c r="BB5" s="315" t="s">
        <v>28</v>
      </c>
      <c r="BC5" s="316"/>
      <c r="BD5" s="316"/>
      <c r="BE5" s="317"/>
      <c r="BF5" s="315" t="s">
        <v>28</v>
      </c>
      <c r="BG5" s="316"/>
      <c r="BH5" s="316"/>
      <c r="BI5" s="317"/>
      <c r="BJ5" s="275" t="s">
        <v>29</v>
      </c>
      <c r="BK5" s="276"/>
      <c r="BL5" s="277" t="s">
        <v>30</v>
      </c>
      <c r="BM5" s="278"/>
      <c r="BN5" s="275" t="s">
        <v>29</v>
      </c>
      <c r="BO5" s="276"/>
      <c r="BP5" s="277" t="s">
        <v>30</v>
      </c>
      <c r="BQ5" s="278"/>
      <c r="BR5" s="275" t="s">
        <v>29</v>
      </c>
      <c r="BS5" s="276"/>
      <c r="BT5" s="277" t="s">
        <v>30</v>
      </c>
      <c r="BU5" s="278"/>
      <c r="BV5" s="275" t="s">
        <v>29</v>
      </c>
      <c r="BW5" s="276"/>
      <c r="BX5" s="277" t="s">
        <v>30</v>
      </c>
      <c r="BY5" s="278"/>
      <c r="BZ5" s="275" t="s">
        <v>29</v>
      </c>
      <c r="CA5" s="276"/>
      <c r="CB5" s="277" t="s">
        <v>30</v>
      </c>
      <c r="CC5" s="278"/>
      <c r="CD5" s="275" t="s">
        <v>29</v>
      </c>
      <c r="CE5" s="276"/>
      <c r="CF5" s="277" t="s">
        <v>30</v>
      </c>
      <c r="CG5" s="278"/>
      <c r="CH5" s="275" t="s">
        <v>29</v>
      </c>
      <c r="CI5" s="276"/>
      <c r="CJ5" s="277" t="s">
        <v>30</v>
      </c>
      <c r="CK5" s="278"/>
      <c r="CL5" s="275" t="s">
        <v>29</v>
      </c>
      <c r="CM5" s="276"/>
      <c r="CN5" s="277" t="s">
        <v>30</v>
      </c>
      <c r="CO5" s="278"/>
      <c r="CP5" s="275" t="s">
        <v>29</v>
      </c>
      <c r="CQ5" s="276"/>
      <c r="CR5" s="277" t="s">
        <v>30</v>
      </c>
      <c r="CS5" s="278"/>
      <c r="CT5" s="275" t="s">
        <v>29</v>
      </c>
      <c r="CU5" s="276"/>
      <c r="CV5" s="277" t="s">
        <v>30</v>
      </c>
      <c r="CW5" s="278"/>
      <c r="CX5" s="275" t="s">
        <v>29</v>
      </c>
      <c r="CY5" s="276"/>
      <c r="CZ5" s="277" t="s">
        <v>30</v>
      </c>
      <c r="DA5" s="278"/>
      <c r="DB5" s="275" t="s">
        <v>29</v>
      </c>
      <c r="DC5" s="276"/>
      <c r="DD5" s="277" t="s">
        <v>30</v>
      </c>
      <c r="DE5" s="278"/>
      <c r="DF5" s="275" t="s">
        <v>29</v>
      </c>
      <c r="DG5" s="276"/>
      <c r="DH5" s="277" t="s">
        <v>30</v>
      </c>
      <c r="DI5" s="278"/>
      <c r="DJ5" s="275" t="s">
        <v>29</v>
      </c>
      <c r="DK5" s="276"/>
      <c r="DL5" s="277" t="s">
        <v>30</v>
      </c>
      <c r="DM5" s="278"/>
      <c r="DN5" s="275" t="s">
        <v>29</v>
      </c>
      <c r="DO5" s="276"/>
      <c r="DP5" s="277" t="s">
        <v>30</v>
      </c>
      <c r="DQ5" s="278"/>
      <c r="DR5" s="275" t="s">
        <v>29</v>
      </c>
      <c r="DS5" s="276"/>
      <c r="DT5" s="277" t="s">
        <v>30</v>
      </c>
      <c r="DU5" s="278"/>
      <c r="DV5" s="275" t="s">
        <v>29</v>
      </c>
      <c r="DW5" s="276"/>
      <c r="DX5" s="277" t="s">
        <v>30</v>
      </c>
      <c r="DY5" s="278"/>
      <c r="DZ5" s="28"/>
      <c r="EA5" s="29"/>
      <c r="EB5" s="29"/>
      <c r="EC5" s="29"/>
      <c r="ED5" s="238" t="s">
        <v>31</v>
      </c>
      <c r="EE5" s="239"/>
      <c r="EF5" s="191"/>
      <c r="EG5" s="291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92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10558</v>
      </c>
      <c r="E7" s="46">
        <f>VLOOKUP(C7,CostoPersonale[[Descrizione]:[Spesa di personale netta
E=A-B-C+C1-D]],10,FALSE)</f>
        <v>0</v>
      </c>
      <c r="F7" s="47">
        <f>+D7-'Costo del personale'!G3</f>
        <v>10558</v>
      </c>
      <c r="G7" s="47">
        <f>VLOOKUP(C7,AltrePoste[[DESCRIZIONE]:[RETTIFICHE ALLA SPESA CORRENTE
D=A+A1+A2+B-C]],10,FALSE)</f>
        <v>0</v>
      </c>
      <c r="H7" s="231">
        <f>SUM(IF((F7+G7)&gt;=0,F7+G7,""))</f>
        <v>10558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10558</v>
      </c>
      <c r="EF7" s="47">
        <f t="shared" ref="EF7:EF38" si="5">IF((AND((ED7+EE7)=0)),0,IF((ED7+EE7)&lt;&gt;0,(ED7+EE7),""))</f>
        <v>10558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606788.41</v>
      </c>
      <c r="E8" s="46">
        <f>VLOOKUP(C8,CostoPersonale[[Descrizione]:[Spesa di personale netta
E=A-B-C+C1-D]],10,FALSE)</f>
        <v>209409.79</v>
      </c>
      <c r="F8" s="47">
        <f>+D8-'Costo del personale'!G4</f>
        <v>397378.62</v>
      </c>
      <c r="G8" s="47">
        <f>VLOOKUP(C8,AltrePoste[[DESCRIZIONE]:[RETTIFICHE ALLA SPESA CORRENTE
D=A+A1+A2+B-C]],10,FALSE)</f>
        <v>0</v>
      </c>
      <c r="H8" s="231">
        <f>SUM(IF((F8+G8)&gt;=0,F8+G8,""))</f>
        <v>397378.62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209409.79</v>
      </c>
      <c r="EE8" s="209">
        <f t="shared" si="4"/>
        <v>397378.62</v>
      </c>
      <c r="EF8" s="47">
        <f t="shared" si="5"/>
        <v>606788.41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91368.51999999999</v>
      </c>
      <c r="E9" s="46">
        <f>VLOOKUP(C9,CostoPersonale[[Descrizione]:[Spesa di personale netta
E=A-B-C+C1-D]],10,FALSE)</f>
        <v>64679.75</v>
      </c>
      <c r="F9" s="47">
        <f>+D9-'Costo del personale'!G5</f>
        <v>26688.76999999999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26688.76999999999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64679.75</v>
      </c>
      <c r="EE9" s="209">
        <f t="shared" si="4"/>
        <v>26688.76999999999</v>
      </c>
      <c r="EF9" s="47">
        <f t="shared" si="5"/>
        <v>91368.51999999999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7626.79</v>
      </c>
      <c r="E10" s="46">
        <f>VLOOKUP(C10,CostoPersonale[[Descrizione]:[Spesa di personale netta
E=A-B-C+C1-D]],10,FALSE)</f>
        <v>1470</v>
      </c>
      <c r="F10" s="47">
        <f>+D10-'Costo del personale'!G6</f>
        <v>6156.79</v>
      </c>
      <c r="G10" s="47">
        <f>VLOOKUP(C10,AltrePoste[[DESCRIZIONE]:[RETTIFICHE ALLA SPESA CORRENTE
D=A+A1+A2+B-C]],10,FALSE)</f>
        <v>0</v>
      </c>
      <c r="H10" s="231">
        <f t="shared" si="66"/>
        <v>6156.79</v>
      </c>
      <c r="I10" s="48" t="str">
        <f t="shared" si="0"/>
        <v>!!!</v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1470</v>
      </c>
      <c r="EE10" s="209">
        <f t="shared" si="4"/>
        <v>6156.79</v>
      </c>
      <c r="EF10" s="47">
        <f t="shared" si="5"/>
        <v>7626.79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500</v>
      </c>
      <c r="E11" s="46">
        <f>VLOOKUP(C11,CostoPersonale[[Descrizione]:[Spesa di personale netta
E=A-B-C+C1-D]],10,FALSE)</f>
        <v>0</v>
      </c>
      <c r="F11" s="47">
        <f>+D11-'Costo del personale'!G7</f>
        <v>500</v>
      </c>
      <c r="G11" s="47">
        <f>VLOOKUP(C11,AltrePoste[[DESCRIZIONE]:[RETTIFICHE ALLA SPESA CORRENTE
D=A+A1+A2+B-C]],10,FALSE)</f>
        <v>0</v>
      </c>
      <c r="H11" s="231">
        <f t="shared" si="66"/>
        <v>500</v>
      </c>
      <c r="I11" s="48" t="str">
        <f t="shared" si="0"/>
        <v>!!!</v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500</v>
      </c>
      <c r="EF11" s="47">
        <f t="shared" si="5"/>
        <v>500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381909.56</v>
      </c>
      <c r="E12" s="46">
        <f>VLOOKUP(C12,CostoPersonale[[Descrizione]:[Spesa di personale netta
E=A-B-C+C1-D]],10,FALSE)</f>
        <v>307661.86999999994</v>
      </c>
      <c r="F12" s="47">
        <f>+D12-'Costo del personale'!G8</f>
        <v>74247.690000000061</v>
      </c>
      <c r="G12" s="47">
        <f>VLOOKUP(C12,AltrePoste[[DESCRIZIONE]:[RETTIFICHE ALLA SPESA CORRENTE
D=A+A1+A2+B-C]],10,FALSE)</f>
        <v>0</v>
      </c>
      <c r="H12" s="231">
        <f t="shared" si="66"/>
        <v>74247.690000000061</v>
      </c>
      <c r="I12" s="48" t="str">
        <f t="shared" si="0"/>
        <v>!!!</v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307661.86999999994</v>
      </c>
      <c r="EE12" s="209">
        <f t="shared" si="4"/>
        <v>74247.690000000061</v>
      </c>
      <c r="EF12" s="47">
        <f t="shared" si="5"/>
        <v>381909.56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1610.3799999999999</v>
      </c>
      <c r="E14" s="46">
        <f>VLOOKUP(C14,CostoPersonale[[Descrizione]:[Spesa di personale netta
E=A-B-C+C1-D]],10,FALSE)</f>
        <v>1610.3799999999999</v>
      </c>
      <c r="F14" s="47">
        <f>+D14-'Costo del personale'!G10</f>
        <v>0</v>
      </c>
      <c r="G14" s="47">
        <f>VLOOKUP(C14,AltrePoste[[DESCRIZIONE]:[RETTIFICHE ALLA SPESA CORRENTE
D=A+A1+A2+B-C]],10,FALSE)</f>
        <v>0</v>
      </c>
      <c r="H14" s="231">
        <f t="shared" si="66"/>
        <v>0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1610.3799999999999</v>
      </c>
      <c r="EE14" s="209">
        <f t="shared" si="4"/>
        <v>0</v>
      </c>
      <c r="EF14" s="47">
        <f t="shared" si="5"/>
        <v>1610.3799999999999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253529.87</v>
      </c>
      <c r="E16" s="46">
        <f>VLOOKUP(C16,CostoPersonale[[Descrizione]:[Spesa di personale netta
E=A-B-C+C1-D]],10,FALSE)</f>
        <v>163212.57</v>
      </c>
      <c r="F16" s="47">
        <f>+D16-'Costo del personale'!G12</f>
        <v>90317.299999999988</v>
      </c>
      <c r="G16" s="47">
        <f>VLOOKUP(C16,AltrePoste[[DESCRIZIONE]:[RETTIFICHE ALLA SPESA CORRENTE
D=A+A1+A2+B-C]],10,FALSE)</f>
        <v>0</v>
      </c>
      <c r="H16" s="231">
        <f t="shared" si="66"/>
        <v>90317.299999999988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163212.57</v>
      </c>
      <c r="EE16" s="209">
        <f t="shared" si="4"/>
        <v>90317.299999999988</v>
      </c>
      <c r="EF16" s="47">
        <f t="shared" si="5"/>
        <v>253529.87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80081.960000000006</v>
      </c>
      <c r="E17" s="46">
        <f>VLOOKUP(C17,CostoPersonale[[Descrizione]:[Spesa di personale netta
E=A-B-C+C1-D]],10,FALSE)</f>
        <v>0</v>
      </c>
      <c r="F17" s="47">
        <f>+D17-'Costo del personale'!G13</f>
        <v>80081.960000000006</v>
      </c>
      <c r="G17" s="47">
        <f>VLOOKUP(C17,AltrePoste[[DESCRIZIONE]:[RETTIFICHE ALLA SPESA CORRENTE
D=A+A1+A2+B-C]],10,FALSE)</f>
        <v>0</v>
      </c>
      <c r="H17" s="231">
        <f t="shared" si="66"/>
        <v>80081.960000000006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0</v>
      </c>
      <c r="EE17" s="209">
        <f t="shared" si="4"/>
        <v>80081.960000000006</v>
      </c>
      <c r="EF17" s="47">
        <f t="shared" si="5"/>
        <v>80081.960000000006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846303.36999999988</v>
      </c>
      <c r="E20" s="46">
        <f>VLOOKUP(C20,CostoPersonale[[Descrizione]:[Spesa di personale netta
E=A-B-C+C1-D]],10,FALSE)</f>
        <v>522271.73</v>
      </c>
      <c r="F20" s="47">
        <f>+D20-'Costo del personale'!G16</f>
        <v>324031.6399999999</v>
      </c>
      <c r="G20" s="47">
        <f>VLOOKUP(C20,AltrePoste[[DESCRIZIONE]:[RETTIFICHE ALLA SPESA CORRENTE
D=A+A1+A2+B-C]],10,FALSE)</f>
        <v>0</v>
      </c>
      <c r="H20" s="231">
        <f t="shared" si="66"/>
        <v>324031.6399999999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522271.73</v>
      </c>
      <c r="EE20" s="209">
        <f t="shared" si="4"/>
        <v>324031.6399999999</v>
      </c>
      <c r="EF20" s="47">
        <f t="shared" si="5"/>
        <v>846303.36999999988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14894.55</v>
      </c>
      <c r="E29" s="46">
        <f>VLOOKUP(C29,CostoPersonale[[Descrizione]:[Spesa di personale netta
E=A-B-C+C1-D]],10,FALSE)</f>
        <v>0</v>
      </c>
      <c r="F29" s="47">
        <f>+D29-'Costo del personale'!G25</f>
        <v>14894.55</v>
      </c>
      <c r="G29" s="47">
        <f>VLOOKUP(C29,AltrePoste[[DESCRIZIONE]:[RETTIFICHE ALLA SPESA CORRENTE
D=A+A1+A2+B-C]],10,FALSE)</f>
        <v>0</v>
      </c>
      <c r="H29" s="231">
        <f t="shared" si="66"/>
        <v>14894.55</v>
      </c>
      <c r="I29" s="48" t="str">
        <f t="shared" si="0"/>
        <v>!!!</v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14894.55</v>
      </c>
      <c r="EF29" s="47">
        <f t="shared" si="5"/>
        <v>14894.55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24803.57</v>
      </c>
      <c r="E31" s="46">
        <f>VLOOKUP(C31,CostoPersonale[[Descrizione]:[Spesa di personale netta
E=A-B-C+C1-D]],10,FALSE)</f>
        <v>0</v>
      </c>
      <c r="F31" s="47">
        <f>+D31-'Costo del personale'!G27</f>
        <v>24803.57</v>
      </c>
      <c r="G31" s="47">
        <f>VLOOKUP(C31,AltrePoste[[DESCRIZIONE]:[RETTIFICHE ALLA SPESA CORRENTE
D=A+A1+A2+B-C]],10,FALSE)</f>
        <v>0</v>
      </c>
      <c r="H31" s="231">
        <f t="shared" si="66"/>
        <v>24803.57</v>
      </c>
      <c r="I31" s="48" t="str">
        <f t="shared" si="0"/>
        <v>!!!</v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24803.57</v>
      </c>
      <c r="EF31" s="47">
        <f t="shared" si="5"/>
        <v>24803.57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17285.490000000002</v>
      </c>
      <c r="E32" s="46">
        <f>VLOOKUP(C32,CostoPersonale[[Descrizione]:[Spesa di personale netta
E=A-B-C+C1-D]],10,FALSE)</f>
        <v>0</v>
      </c>
      <c r="F32" s="47">
        <f>+D32-'Costo del personale'!G28</f>
        <v>17285.490000000002</v>
      </c>
      <c r="G32" s="47">
        <f>VLOOKUP(C32,AltrePoste[[DESCRIZIONE]:[RETTIFICHE ALLA SPESA CORRENTE
D=A+A1+A2+B-C]],10,FALSE)</f>
        <v>0</v>
      </c>
      <c r="H32" s="231">
        <f t="shared" si="66"/>
        <v>17285.490000000002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17285.490000000002</v>
      </c>
      <c r="EF32" s="47">
        <f t="shared" si="5"/>
        <v>17285.490000000002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43455.8</v>
      </c>
      <c r="E36" s="46">
        <f>VLOOKUP(C36,CostoPersonale[[Descrizione]:[Spesa di personale netta
E=A-B-C+C1-D]],10,FALSE)</f>
        <v>43455.8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>!!!</v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43455.8</v>
      </c>
      <c r="EE36" s="209">
        <f t="shared" si="4"/>
        <v>0</v>
      </c>
      <c r="EF36" s="47">
        <f t="shared" si="5"/>
        <v>43455.8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1691.91</v>
      </c>
      <c r="E39" s="46">
        <f>VLOOKUP(C39,CostoPersonale[[Descrizione]:[Spesa di personale netta
E=A-B-C+C1-D]],10,FALSE)</f>
        <v>0</v>
      </c>
      <c r="F39" s="47">
        <f>+D39-'Costo del personale'!G35</f>
        <v>1691.91</v>
      </c>
      <c r="G39" s="47">
        <f>VLOOKUP(C39,AltrePoste[[DESCRIZIONE]:[RETTIFICHE ALLA SPESA CORRENTE
D=A+A1+A2+B-C]],10,FALSE)</f>
        <v>0</v>
      </c>
      <c r="H39" s="231">
        <f t="shared" si="66"/>
        <v>1691.91</v>
      </c>
      <c r="I39" s="48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1691.91</v>
      </c>
      <c r="EF39" s="47">
        <f t="shared" ref="EF39:EF70" si="70">IF((AND((ED39+EE39)=0)),0,IF((ED39+EE39)&lt;&gt;0,(ED39+EE39),""))</f>
        <v>1691.91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119110.28</v>
      </c>
      <c r="E44" s="46">
        <f>VLOOKUP(C44,CostoPersonale[[Descrizione]:[Spesa di personale netta
E=A-B-C+C1-D]],10,FALSE)</f>
        <v>0</v>
      </c>
      <c r="F44" s="47">
        <f>+D44-'Costo del personale'!G40</f>
        <v>119110.28</v>
      </c>
      <c r="G44" s="47">
        <f>VLOOKUP(C44,AltrePoste[[DESCRIZIONE]:[RETTIFICHE ALLA SPESA CORRENTE
D=A+A1+A2+B-C]],10,FALSE)</f>
        <v>0</v>
      </c>
      <c r="H44" s="231">
        <f t="shared" si="66"/>
        <v>119110.28</v>
      </c>
      <c r="I44" s="48" t="str">
        <f t="shared" si="67"/>
        <v>!!!</v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119110.28</v>
      </c>
      <c r="EF44" s="47">
        <f t="shared" si="70"/>
        <v>119110.28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3640.0699999999997</v>
      </c>
      <c r="E47" s="46">
        <f>VLOOKUP(C47,CostoPersonale[[Descrizione]:[Spesa di personale netta
E=A-B-C+C1-D]],10,FALSE)</f>
        <v>0</v>
      </c>
      <c r="F47" s="47">
        <f>+D47-'Costo del personale'!G43</f>
        <v>3640.0699999999997</v>
      </c>
      <c r="G47" s="47">
        <f>VLOOKUP(C47,AltrePoste[[DESCRIZIONE]:[RETTIFICHE ALLA SPESA CORRENTE
D=A+A1+A2+B-C]],10,FALSE)</f>
        <v>0</v>
      </c>
      <c r="H47" s="231">
        <f t="shared" si="66"/>
        <v>3640.0699999999997</v>
      </c>
      <c r="I47" s="48" t="str">
        <f t="shared" si="67"/>
        <v>!!!</v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3640.0699999999997</v>
      </c>
      <c r="EF47" s="47">
        <f t="shared" si="70"/>
        <v>3640.0699999999997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13011.6</v>
      </c>
      <c r="E48" s="46">
        <f>VLOOKUP(C48,CostoPersonale[[Descrizione]:[Spesa di personale netta
E=A-B-C+C1-D]],10,FALSE)</f>
        <v>0</v>
      </c>
      <c r="F48" s="47">
        <f>+D48-'Costo del personale'!G44</f>
        <v>13011.6</v>
      </c>
      <c r="G48" s="47">
        <f>VLOOKUP(C48,AltrePoste[[DESCRIZIONE]:[RETTIFICHE ALLA SPESA CORRENTE
D=A+A1+A2+B-C]],10,FALSE)</f>
        <v>0</v>
      </c>
      <c r="H48" s="231">
        <f t="shared" si="66"/>
        <v>13011.6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13011.6</v>
      </c>
      <c r="EF48" s="47">
        <f t="shared" si="70"/>
        <v>13011.6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863464.12</v>
      </c>
      <c r="E50" s="46">
        <f>VLOOKUP(C50,CostoPersonale[[Descrizione]:[Spesa di personale netta
E=A-B-C+C1-D]],10,FALSE)</f>
        <v>0</v>
      </c>
      <c r="F50" s="47">
        <f>+D50-'Costo del personale'!G46</f>
        <v>863464.12</v>
      </c>
      <c r="G50" s="47">
        <f>VLOOKUP(C50,AltrePoste[[DESCRIZIONE]:[RETTIFICHE ALLA SPESA CORRENTE
D=A+A1+A2+B-C]],10,FALSE)</f>
        <v>0</v>
      </c>
      <c r="H50" s="231">
        <f t="shared" si="66"/>
        <v>863464.12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863464.12</v>
      </c>
      <c r="EF50" s="47">
        <f t="shared" si="70"/>
        <v>863464.12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865523.83</v>
      </c>
      <c r="E51" s="46">
        <f>VLOOKUP(C51,CostoPersonale[[Descrizione]:[Spesa di personale netta
E=A-B-C+C1-D]],10,FALSE)</f>
        <v>28106.71</v>
      </c>
      <c r="F51" s="47">
        <f>+D51-'Costo del personale'!G47</f>
        <v>837417.12</v>
      </c>
      <c r="G51" s="47">
        <f>VLOOKUP(C51,AltrePoste[[DESCRIZIONE]:[RETTIFICHE ALLA SPESA CORRENTE
D=A+A1+A2+B-C]],10,FALSE)</f>
        <v>0</v>
      </c>
      <c r="H51" s="231">
        <f t="shared" si="66"/>
        <v>837417.12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28106.71</v>
      </c>
      <c r="EE51" s="209">
        <f t="shared" si="69"/>
        <v>837417.12</v>
      </c>
      <c r="EF51" s="47">
        <f t="shared" si="70"/>
        <v>865523.83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337105.36</v>
      </c>
      <c r="E52" s="46">
        <f>VLOOKUP(C52,CostoPersonale[[Descrizione]:[Spesa di personale netta
E=A-B-C+C1-D]],10,FALSE)</f>
        <v>61143.789999999994</v>
      </c>
      <c r="F52" s="47">
        <f>+D52-'Costo del personale'!G48</f>
        <v>275961.57</v>
      </c>
      <c r="G52" s="47">
        <f>VLOOKUP(C52,AltrePoste[[DESCRIZIONE]:[RETTIFICHE ALLA SPESA CORRENTE
D=A+A1+A2+B-C]],10,FALSE)</f>
        <v>0</v>
      </c>
      <c r="H52" s="231">
        <f t="shared" si="66"/>
        <v>275961.57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61143.789999999994</v>
      </c>
      <c r="EE52" s="209">
        <f t="shared" si="69"/>
        <v>275961.57</v>
      </c>
      <c r="EF52" s="47">
        <f t="shared" si="70"/>
        <v>337105.36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231">
        <f t="shared" si="66"/>
        <v>0</v>
      </c>
      <c r="I53" s="48" t="str">
        <f t="shared" si="67"/>
        <v/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0</v>
      </c>
      <c r="EF53" s="47">
        <f t="shared" si="70"/>
        <v>0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27430.46</v>
      </c>
      <c r="E54" s="46">
        <f>VLOOKUP(C54,CostoPersonale[[Descrizione]:[Spesa di personale netta
E=A-B-C+C1-D]],10,FALSE)</f>
        <v>0</v>
      </c>
      <c r="F54" s="47">
        <f>+D54-'Costo del personale'!G50</f>
        <v>27430.46</v>
      </c>
      <c r="G54" s="47">
        <f>VLOOKUP(C54,AltrePoste[[DESCRIZIONE]:[RETTIFICHE ALLA SPESA CORRENTE
D=A+A1+A2+B-C]],10,FALSE)</f>
        <v>0</v>
      </c>
      <c r="H54" s="231">
        <f t="shared" si="66"/>
        <v>27430.46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27430.46</v>
      </c>
      <c r="EF54" s="47">
        <f t="shared" si="70"/>
        <v>27430.46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1">
        <f t="shared" si="66"/>
        <v>0</v>
      </c>
      <c r="I55" s="48" t="str">
        <f t="shared" si="67"/>
        <v/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0</v>
      </c>
      <c r="EF55" s="47">
        <f t="shared" si="70"/>
        <v>0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1585436.1499999997</v>
      </c>
      <c r="E56" s="46">
        <f>VLOOKUP(C56,CostoPersonale[[Descrizione]:[Spesa di personale netta
E=A-B-C+C1-D]],10,FALSE)</f>
        <v>745761.46</v>
      </c>
      <c r="F56" s="47">
        <f>+D56-'Costo del personale'!G52</f>
        <v>839674.68999999971</v>
      </c>
      <c r="G56" s="47">
        <f>VLOOKUP(C56,AltrePoste[[DESCRIZIONE]:[RETTIFICHE ALLA SPESA CORRENTE
D=A+A1+A2+B-C]],10,FALSE)</f>
        <v>0</v>
      </c>
      <c r="H56" s="231">
        <f t="shared" si="66"/>
        <v>839674.68999999971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745761.46</v>
      </c>
      <c r="EE56" s="209">
        <f t="shared" si="69"/>
        <v>839674.68999999971</v>
      </c>
      <c r="EF56" s="47">
        <f t="shared" si="70"/>
        <v>1585436.1499999997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23937.5</v>
      </c>
      <c r="E66" s="46">
        <f>VLOOKUP(C66,CostoPersonale[[Descrizione]:[Spesa di personale netta
E=A-B-C+C1-D]],10,FALSE)</f>
        <v>0</v>
      </c>
      <c r="F66" s="47">
        <f>+D66-'Costo del personale'!G62</f>
        <v>23937.5</v>
      </c>
      <c r="G66" s="47">
        <f>VLOOKUP(C66,AltrePoste[[DESCRIZIONE]:[RETTIFICHE ALLA SPESA CORRENTE
D=A+A1+A2+B-C]],10,FALSE)</f>
        <v>0</v>
      </c>
      <c r="H66" s="231">
        <f t="shared" si="66"/>
        <v>23937.5</v>
      </c>
      <c r="I66" s="48" t="str">
        <f t="shared" si="67"/>
        <v>!!!</v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23937.5</v>
      </c>
      <c r="EF66" s="47">
        <f t="shared" si="70"/>
        <v>23937.5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6221067.5499999989</v>
      </c>
      <c r="E72" s="59">
        <f>SUM(E7:E71)</f>
        <v>2148783.8499999996</v>
      </c>
      <c r="F72" s="60">
        <f>SUM(F7:F71)</f>
        <v>4072283.6999999993</v>
      </c>
      <c r="G72" s="60">
        <f>SUM(G7:G71)</f>
        <v>0</v>
      </c>
      <c r="H72" s="59">
        <f>SUM(H7:H71)</f>
        <v>4072283.6999999993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2148783.8499999996</v>
      </c>
      <c r="EE72" s="209">
        <f>SUM(EE7:EE71)</f>
        <v>4072283.6999999993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300" t="s">
        <v>110</v>
      </c>
      <c r="G74" s="300"/>
      <c r="H74" s="300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303" t="s">
        <v>112</v>
      </c>
      <c r="G75" s="303"/>
      <c r="H75" s="304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93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69"/>
      <c r="BK76" s="270"/>
      <c r="BL76" s="270"/>
      <c r="BM76" s="271"/>
      <c r="BN76" s="269"/>
      <c r="BO76" s="270"/>
      <c r="BP76" s="270"/>
      <c r="BQ76" s="271"/>
      <c r="BR76" s="269"/>
      <c r="BS76" s="270"/>
      <c r="BT76" s="270"/>
      <c r="BU76" s="271"/>
      <c r="BV76" s="269"/>
      <c r="BW76" s="270"/>
      <c r="BX76" s="270"/>
      <c r="BY76" s="271"/>
      <c r="BZ76" s="269"/>
      <c r="CA76" s="270"/>
      <c r="CB76" s="270"/>
      <c r="CC76" s="271"/>
      <c r="CD76" s="272"/>
      <c r="CE76" s="273"/>
      <c r="CF76" s="273"/>
      <c r="CG76" s="274"/>
      <c r="CH76" s="272"/>
      <c r="CI76" s="273"/>
      <c r="CJ76" s="273"/>
      <c r="CK76" s="274"/>
      <c r="CL76" s="272"/>
      <c r="CM76" s="273"/>
      <c r="CN76" s="273"/>
      <c r="CO76" s="274"/>
      <c r="CP76" s="272"/>
      <c r="CQ76" s="273"/>
      <c r="CR76" s="273"/>
      <c r="CS76" s="274"/>
      <c r="CT76" s="272"/>
      <c r="CU76" s="273"/>
      <c r="CV76" s="273"/>
      <c r="CW76" s="274"/>
      <c r="CX76" s="272"/>
      <c r="CY76" s="273"/>
      <c r="CZ76" s="273"/>
      <c r="DA76" s="274"/>
      <c r="DB76" s="272"/>
      <c r="DC76" s="273"/>
      <c r="DD76" s="273"/>
      <c r="DE76" s="274"/>
      <c r="DF76" s="272"/>
      <c r="DG76" s="273"/>
      <c r="DH76" s="273"/>
      <c r="DI76" s="274"/>
      <c r="DJ76" s="272"/>
      <c r="DK76" s="273"/>
      <c r="DL76" s="273"/>
      <c r="DM76" s="274"/>
      <c r="DN76" s="272"/>
      <c r="DO76" s="273"/>
      <c r="DP76" s="273"/>
      <c r="DQ76" s="274"/>
      <c r="DR76" s="272"/>
      <c r="DS76" s="273"/>
      <c r="DT76" s="273"/>
      <c r="DU76" s="274"/>
      <c r="DV76" s="272"/>
      <c r="DW76" s="273"/>
      <c r="DX76" s="273"/>
      <c r="DY76" s="274"/>
      <c r="DZ76" s="294" t="s">
        <v>126</v>
      </c>
      <c r="EA76" s="295"/>
      <c r="EB76" s="295"/>
      <c r="EC76" s="296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3" activePane="bottomRight" state="frozen"/>
      <selection pane="topRight" activeCell="H1" sqref="H1"/>
      <selection pane="bottomLeft" activeCell="A3" sqref="A3"/>
      <selection pane="bottomRight" activeCell="E48" sqref="E48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200614.87</v>
      </c>
      <c r="E4" s="115">
        <v>8794.92</v>
      </c>
      <c r="F4" s="115">
        <v>0</v>
      </c>
      <c r="G4" s="116">
        <f>SUM(CostoPersonale[[#This Row],[personale]:[comando]])</f>
        <v>209409.79</v>
      </c>
      <c r="H4" s="225"/>
      <c r="I4" s="225"/>
      <c r="J4" s="225"/>
      <c r="K4" s="225"/>
      <c r="L4" s="116">
        <f>SUM(IF((G4-H4-I4+J4-K4)&gt;=0,G4-H4-I4+J4-K4,""))</f>
        <v>209409.79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60326.559999999998</v>
      </c>
      <c r="E5" s="115">
        <v>4353.1899999999996</v>
      </c>
      <c r="F5" s="115">
        <v>0</v>
      </c>
      <c r="G5" s="116">
        <f>SUM(CostoPersonale[[#This Row],[personale]:[comando]])</f>
        <v>64679.75</v>
      </c>
      <c r="H5" s="225"/>
      <c r="I5" s="226"/>
      <c r="J5" s="225"/>
      <c r="K5" s="226"/>
      <c r="L5" s="116">
        <f t="shared" ref="L5:L67" si="0">SUM(IF((G5-H5-I5+J5-K5)&gt;=0,G5-H5-I5+J5-K5,""))</f>
        <v>64679.75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960</v>
      </c>
      <c r="E6" s="115">
        <v>510</v>
      </c>
      <c r="F6" s="115">
        <v>0</v>
      </c>
      <c r="G6" s="116">
        <f>SUM(CostoPersonale[[#This Row],[personale]:[comando]])</f>
        <v>1470</v>
      </c>
      <c r="H6" s="225"/>
      <c r="I6" s="225"/>
      <c r="J6" s="226"/>
      <c r="K6" s="225"/>
      <c r="L6" s="116">
        <f t="shared" si="0"/>
        <v>1470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287852.94999999995</v>
      </c>
      <c r="E8" s="115">
        <v>19808.919999999998</v>
      </c>
      <c r="F8" s="115">
        <v>0</v>
      </c>
      <c r="G8" s="116">
        <f>SUM(CostoPersonale[[#This Row],[personale]:[comando]])</f>
        <v>307661.86999999994</v>
      </c>
      <c r="H8" s="225"/>
      <c r="I8" s="225"/>
      <c r="J8" s="225"/>
      <c r="K8" s="225"/>
      <c r="L8" s="116">
        <f t="shared" si="0"/>
        <v>307661.86999999994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1509.07</v>
      </c>
      <c r="E10" s="115">
        <v>101.31</v>
      </c>
      <c r="F10" s="115">
        <v>0</v>
      </c>
      <c r="G10" s="116">
        <f>SUM(CostoPersonale[[#This Row],[personale]:[comando]])</f>
        <v>1610.3799999999999</v>
      </c>
      <c r="H10" s="225"/>
      <c r="I10" s="225"/>
      <c r="J10" s="226"/>
      <c r="K10" s="225"/>
      <c r="L10" s="116">
        <f t="shared" si="0"/>
        <v>1610.3799999999999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128054.51000000001</v>
      </c>
      <c r="E12" s="115">
        <v>6639.06</v>
      </c>
      <c r="F12" s="115">
        <v>28519</v>
      </c>
      <c r="G12" s="116">
        <f>SUM(CostoPersonale[[#This Row],[personale]:[comando]])</f>
        <v>163212.57</v>
      </c>
      <c r="H12" s="225"/>
      <c r="I12" s="225"/>
      <c r="J12" s="225"/>
      <c r="K12" s="225"/>
      <c r="L12" s="116">
        <f t="shared" si="0"/>
        <v>163212.57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0</v>
      </c>
      <c r="E13" s="115">
        <v>0</v>
      </c>
      <c r="F13" s="115">
        <v>0</v>
      </c>
      <c r="G13" s="116">
        <f>SUM(CostoPersonale[[#This Row],[personale]:[comando]])</f>
        <v>0</v>
      </c>
      <c r="H13" s="226"/>
      <c r="I13" s="225"/>
      <c r="J13" s="226"/>
      <c r="K13" s="225"/>
      <c r="L13" s="116">
        <f t="shared" si="0"/>
        <v>0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481836.36</v>
      </c>
      <c r="E16" s="115">
        <v>31126.75</v>
      </c>
      <c r="F16" s="115">
        <v>9308.6200000000008</v>
      </c>
      <c r="G16" s="116">
        <f>SUM(CostoPersonale[[#This Row],[personale]:[comando]])</f>
        <v>522271.73</v>
      </c>
      <c r="H16" s="225"/>
      <c r="I16" s="225"/>
      <c r="J16" s="225"/>
      <c r="K16" s="225"/>
      <c r="L16" s="116">
        <f t="shared" si="0"/>
        <v>522271.73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40744.22</v>
      </c>
      <c r="E32" s="115">
        <v>2711.58</v>
      </c>
      <c r="F32" s="115">
        <v>0</v>
      </c>
      <c r="G32" s="116">
        <f>SUM(CostoPersonale[[#This Row],[personale]:[comando]])</f>
        <v>43455.8</v>
      </c>
      <c r="H32" s="225"/>
      <c r="I32" s="225"/>
      <c r="J32" s="225"/>
      <c r="K32" s="225"/>
      <c r="L32" s="116">
        <f t="shared" si="0"/>
        <v>43455.8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1756.85</v>
      </c>
      <c r="F47" s="115">
        <v>26349.86</v>
      </c>
      <c r="G47" s="116">
        <f>SUM(CostoPersonale[[#This Row],[personale]:[comando]])</f>
        <v>28106.71</v>
      </c>
      <c r="H47" s="225"/>
      <c r="I47" s="225"/>
      <c r="J47" s="225"/>
      <c r="K47" s="225"/>
      <c r="L47" s="116">
        <f t="shared" si="0"/>
        <v>28106.71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57299.229999999996</v>
      </c>
      <c r="E48" s="115">
        <v>3844.56</v>
      </c>
      <c r="F48" s="115">
        <v>0</v>
      </c>
      <c r="G48" s="116">
        <f>SUM(CostoPersonale[[#This Row],[personale]:[comando]])</f>
        <v>61143.789999999994</v>
      </c>
      <c r="H48" s="225"/>
      <c r="I48" s="225"/>
      <c r="J48" s="225"/>
      <c r="K48" s="225"/>
      <c r="L48" s="116">
        <f t="shared" si="0"/>
        <v>61143.789999999994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220254</v>
      </c>
      <c r="E52" s="115">
        <v>34244.160000000003</v>
      </c>
      <c r="F52" s="115">
        <v>491263.3</v>
      </c>
      <c r="G52" s="116">
        <f>SUM(CostoPersonale[[#This Row],[personale]:[comando]])</f>
        <v>745761.46</v>
      </c>
      <c r="H52" s="225"/>
      <c r="I52" s="225"/>
      <c r="J52" s="225"/>
      <c r="K52" s="225"/>
      <c r="L52" s="116">
        <f t="shared" si="0"/>
        <v>745761.46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1479451.7699999998</v>
      </c>
      <c r="E68" s="121">
        <f>SUBTOTAL(109,CostoPersonale[irap])</f>
        <v>113891.3</v>
      </c>
      <c r="F68" s="121">
        <f>SUBTOTAL(109,CostoPersonale[comando])</f>
        <v>555440.78</v>
      </c>
      <c r="G68" s="117">
        <f>SUBTOTAL(109,CostoPersonale[REDDITI DA LAVORO DIPENDENTE E ONERI
dato BDAP
(oneri diretti + oneri riflessi + irap + rimborso personale in comando)
A])</f>
        <v>2148783.8499999996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2148783.8499999996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2148783.8499999996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2148783.8499999996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4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2026-07-21T11:11:03Z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