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14" documentId="8_{E5EE81D3-6EA1-4D6A-B109-EE2480F7E86F}" xr6:coauthVersionLast="47" xr6:coauthVersionMax="47" xr10:uidLastSave="{2E942645-973E-4112-8BD1-3720FA5A5179}"/>
  <bookViews>
    <workbookView xWindow="-945" yWindow="-163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2" l="1"/>
  <c r="H45" i="2"/>
  <c r="H44" i="2"/>
  <c r="H43" i="2"/>
  <c r="H42" i="2"/>
  <c r="H41" i="2"/>
  <c r="H40" i="2"/>
  <c r="H39" i="2"/>
  <c r="H38" i="2"/>
  <c r="H37" i="2"/>
  <c r="H36" i="2"/>
  <c r="H34" i="2"/>
  <c r="H32" i="2"/>
  <c r="H31" i="2"/>
  <c r="H30" i="2"/>
  <c r="H29" i="2"/>
  <c r="H28" i="2"/>
  <c r="H27" i="2"/>
  <c r="H26" i="2"/>
  <c r="H25" i="2"/>
  <c r="H24" i="2"/>
  <c r="H23" i="2"/>
  <c r="H22" i="2"/>
  <c r="H21" i="2"/>
  <c r="H19" i="2"/>
  <c r="H18" i="2"/>
  <c r="H17" i="2"/>
  <c r="H15" i="2"/>
  <c r="H14" i="2"/>
  <c r="H13" i="2"/>
  <c r="H12" i="2"/>
  <c r="H11" i="2"/>
  <c r="H7" i="2"/>
  <c r="G71" i="2" l="1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19" i="2"/>
  <c r="G18" i="2"/>
  <c r="G15" i="2"/>
  <c r="G14" i="2"/>
  <c r="G13" i="2"/>
  <c r="G12" i="2"/>
  <c r="G11" i="2"/>
  <c r="G7" i="2"/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" i="2"/>
  <c r="F68" i="5"/>
  <c r="D72" i="2" l="1"/>
  <c r="G8" i="2"/>
  <c r="G9" i="2"/>
  <c r="G10" i="2"/>
  <c r="G16" i="2"/>
  <c r="G17" i="2"/>
  <c r="G20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H49" i="2" l="1"/>
  <c r="H59" i="2"/>
  <c r="H50" i="2"/>
  <c r="L70" i="7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H9" i="2"/>
  <c r="H10" i="2"/>
  <c r="H16" i="2"/>
  <c r="H20" i="2"/>
  <c r="H33" i="2"/>
  <c r="H35" i="2"/>
  <c r="H47" i="2"/>
  <c r="H48" i="2"/>
  <c r="H51" i="2"/>
  <c r="H52" i="2"/>
  <c r="H53" i="2"/>
  <c r="H54" i="2"/>
  <c r="H55" i="2"/>
  <c r="H56" i="2"/>
  <c r="H57" i="2"/>
  <c r="H58" i="2"/>
  <c r="H60" i="2"/>
  <c r="H61" i="2"/>
  <c r="H62" i="2"/>
  <c r="H63" i="2"/>
  <c r="H64" i="2"/>
  <c r="H65" i="2"/>
  <c r="H66" i="2"/>
  <c r="H67" i="2"/>
  <c r="H68" i="2"/>
  <c r="H69" i="2"/>
  <c r="H70" i="2"/>
  <c r="H71" i="2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<sst xmlns="http://schemas.openxmlformats.org/spreadsheetml/2006/main" count="541" uniqueCount="219">
  <si>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</si>
  <si>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</si>
  <si>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</si>
  <si>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</si>
  <si>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</si>
  <si>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</si>
  <si>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</si>
  <si>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</si>
  <si>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</si>
  <si>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</si>
  <si>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</si>
  <si>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</si>
  <si>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</si>
  <si>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</si>
  <si>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</si>
  <si>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</si>
  <si>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</si>
  <si>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</si>
  <si>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</si>
  <si>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</si>
  <si>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</si>
  <si>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</si>
  <si>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</si>
  <si>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</si>
  <si>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</si>
  <si>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</si>
  <si>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</si>
  <si>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</si>
  <si>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</si>
  <si>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</si>
  <si>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</si>
  <si>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</si>
  <si>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</si>
  <si>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</si>
  <si>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</si>
  <si>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</si>
  <si>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</si>
  <si>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</si>
  <si>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</si>
  <si>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</si>
  <si>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</si>
  <si>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</si>
  <si>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</si>
  <si>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</si>
  <si>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</si>
  <si>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</si>
  <si>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</si>
  <si>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</si>
  <si>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</si>
  <si>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</si>
  <si>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</si>
  <si>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</si>
  <si>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</si>
  <si>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</si>
  <si>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</si>
  <si>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</si>
  <si>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</si>
  <si>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</si>
  <si>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</si>
  <si>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</si>
  <si>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</si>
  <si>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</si>
  <si>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</si>
  <si>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</si>
  <si>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</si>
  <si>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</si>
  <si>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</si>
  <si>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</si>
  <si>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</si>
  <si>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</si>
  <si>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</si>
  <si>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</si>
  <si>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</si>
  <si>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</si>
  <si>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</si>
  <si>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</si>
  <si>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</si>
  <si>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</si>
  <si>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</si>
  <si>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</si>
  <si>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</si>
  <si>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</si>
  <si>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</si>
  <si>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</si>
  <si>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</si>
  <si>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</si>
  <si>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</si>
  <si>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</si>
  <si>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</si>
  <si>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</si>
  <si>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</si>
  <si>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</si>
  <si>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</si>
  <si>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</si>
  <si>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</si>
  <si>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</si>
  <si>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</si>
  <si>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</si>
  <si>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</si>
  <si>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</si>
  <si>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</si>
  <si>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</si>
  <si>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</si>
  <si>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</si>
  <si>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</si>
  <si>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</si>
  <si>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</si>
  <si>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</si>
  <si>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</si>
  <si>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</si>
  <si>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</si>
  <si>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</si>
  <si>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</si>
  <si>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</si>
  <si>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</si>
  <si>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</si>
  <si>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</si>
  <si>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</si>
  <si>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</si>
  <si>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</si>
  <si>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</si>
  <si>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</si>
  <si>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</si>
  <si>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</si>
  <si>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</si>
  <si>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</si>
  <si>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</si>
  <si>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</si>
  <si>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</si>
  <si>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</si>
  <si>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</si>
  <si>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</si>
  <si>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</si>
  <si>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</si>
  <si>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</si>
  <si>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</si>
  <si>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</si>
  <si>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</si>
  <si>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</si>
  <si>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</si>
  <si>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</si>
  <si>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</si>
  <si>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</si>
  <si>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</si>
  <si>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</si>
  <si>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</si>
  <si>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</si>
  <si>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</si>
  <si>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</si>
  <si>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</si>
  <si>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</si>
  <si>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</si>
  <si>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</si>
  <si>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</si>
  <si>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</si>
  <si>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</si>
  <si>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</si>
  <si>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</si>
  <si>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</si>
  <si>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</si>
  <si>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</si>
  <si>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</si>
  <si>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</si>
  <si>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</si>
  <si>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</si>
  <si>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</si>
  <si>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</si>
  <si>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</si>
  <si>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</si>
  <si>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</si>
  <si>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</si>
  <si>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</si>
  <si>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</si>
  <si>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</si>
  <si>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</si>
  <si>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</si>
  <si>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</si>
  <si>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</si>
  <si>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</si>
  <si>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</si>
  <si>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</si>
  <si>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</si>
  <si>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</si>
  <si>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</si>
  <si>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</si>
  <si>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</si>
  <si>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</si>
  <si>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</si>
  <si>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</si>
  <si>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</si>
  <si>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</si>
  <si>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</si>
  <si>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</si>
  <si>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</si>
  <si>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</si>
  <si>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</si>
  <si>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</si>
  <si>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</si>
  <si>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</si>
  <si>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</si>
  <si>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</si>
  <si>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</si>
  <si>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</si>
  <si>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</si>
  <si>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</si>
  <si>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</si>
  <si>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</si>
  <si>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</si>
  <si>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</si>
  <si>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</si>
  <si>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</si>
  <si>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</si>
  <si>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</si>
  <si>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</si>
  <si>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</si>
  <si>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</si>
  <si>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</si>
  <si>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</si>
  <si>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MONTANA ALTA VAL NURE (PC)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</si>
</sst>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60" activePane="bottomRight" state="frozen"/>
      <selection pane="topRight" activeCell="J1" sqref="J1"/>
      <selection pane="bottomLeft" activeCell="A7" sqref="A7"/>
      <selection pane="bottomRight" activeCell="H53" sqref="H53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6.5703125" style="20" bestFit="1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4" t="s">
        <v>0</v>
      </c>
      <c r="B1" s="264"/>
      <c r="C1" s="264"/>
      <c r="D1" s="266" t="s">
        <v>218</v>
      </c>
      <c r="E1" s="267"/>
      <c r="F1" s="267"/>
      <c r="G1" s="267"/>
      <c r="H1" s="268"/>
      <c r="J1" s="297" t="s">
        <v>206</v>
      </c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8"/>
      <c r="BF1" s="298"/>
      <c r="BG1" s="298"/>
      <c r="BH1" s="298"/>
      <c r="BI1" s="299"/>
      <c r="BJ1" s="306" t="s">
        <v>207</v>
      </c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8"/>
    </row>
    <row r="2" spans="1:139" ht="12.75" thickBot="1" x14ac:dyDescent="0.25">
      <c r="A2" s="264"/>
      <c r="B2" s="264"/>
      <c r="C2" s="264"/>
      <c r="D2" s="269"/>
      <c r="E2" s="270"/>
      <c r="F2" s="270"/>
      <c r="G2" s="270"/>
      <c r="H2" s="271"/>
      <c r="I2" s="22"/>
      <c r="J2" s="300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2"/>
      <c r="BJ2" s="309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0"/>
      <c r="CE2" s="310"/>
      <c r="CF2" s="310"/>
      <c r="CG2" s="310"/>
      <c r="CH2" s="310"/>
      <c r="CI2" s="310"/>
      <c r="CJ2" s="310"/>
      <c r="CK2" s="310"/>
      <c r="CL2" s="310"/>
      <c r="CM2" s="310"/>
      <c r="CN2" s="310"/>
      <c r="CO2" s="310"/>
      <c r="CP2" s="310"/>
      <c r="CQ2" s="310"/>
      <c r="CR2" s="310"/>
      <c r="CS2" s="310"/>
      <c r="CT2" s="310"/>
      <c r="CU2" s="310"/>
      <c r="CV2" s="310"/>
      <c r="CW2" s="310"/>
      <c r="CX2" s="310"/>
      <c r="CY2" s="310"/>
      <c r="CZ2" s="310"/>
      <c r="DA2" s="310"/>
      <c r="DB2" s="310"/>
      <c r="DC2" s="310"/>
      <c r="DD2" s="310"/>
      <c r="DE2" s="310"/>
      <c r="DF2" s="310"/>
      <c r="DG2" s="310"/>
      <c r="DH2" s="310"/>
      <c r="DI2" s="310"/>
      <c r="DJ2" s="310"/>
      <c r="DK2" s="310"/>
      <c r="DL2" s="310"/>
      <c r="DM2" s="310"/>
      <c r="DN2" s="310"/>
      <c r="DO2" s="310"/>
      <c r="DP2" s="310"/>
      <c r="DQ2" s="310"/>
      <c r="DR2" s="310"/>
      <c r="DS2" s="310"/>
      <c r="DT2" s="310"/>
      <c r="DU2" s="310"/>
      <c r="DV2" s="310"/>
      <c r="DW2" s="310"/>
      <c r="DX2" s="310"/>
      <c r="DY2" s="311"/>
      <c r="ED2" s="289" t="s">
        <v>1</v>
      </c>
      <c r="EE2" s="290"/>
    </row>
    <row r="3" spans="1:139" ht="25.5" customHeight="1" thickBot="1" x14ac:dyDescent="0.25">
      <c r="A3" s="265"/>
      <c r="B3" s="265"/>
      <c r="C3" s="265"/>
      <c r="D3" s="272"/>
      <c r="E3" s="273"/>
      <c r="F3" s="273"/>
      <c r="G3" s="273"/>
      <c r="H3" s="274"/>
      <c r="J3" s="303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5"/>
      <c r="BJ3" s="312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  <c r="BW3" s="313"/>
      <c r="BX3" s="313"/>
      <c r="BY3" s="313"/>
      <c r="BZ3" s="313"/>
      <c r="CA3" s="313"/>
      <c r="CB3" s="313"/>
      <c r="CC3" s="313"/>
      <c r="CD3" s="313"/>
      <c r="CE3" s="313"/>
      <c r="CF3" s="313"/>
      <c r="CG3" s="313"/>
      <c r="CH3" s="313"/>
      <c r="CI3" s="313"/>
      <c r="CJ3" s="313"/>
      <c r="CK3" s="313"/>
      <c r="CL3" s="313"/>
      <c r="CM3" s="313"/>
      <c r="CN3" s="313"/>
      <c r="CO3" s="313"/>
      <c r="CP3" s="313"/>
      <c r="CQ3" s="313"/>
      <c r="CR3" s="313"/>
      <c r="CS3" s="313"/>
      <c r="CT3" s="313"/>
      <c r="CU3" s="313"/>
      <c r="CV3" s="313"/>
      <c r="CW3" s="313"/>
      <c r="CX3" s="313"/>
      <c r="CY3" s="313"/>
      <c r="CZ3" s="313"/>
      <c r="DA3" s="313"/>
      <c r="DB3" s="313"/>
      <c r="DC3" s="313"/>
      <c r="DD3" s="313"/>
      <c r="DE3" s="313"/>
      <c r="DF3" s="313"/>
      <c r="DG3" s="313"/>
      <c r="DH3" s="313"/>
      <c r="DI3" s="313"/>
      <c r="DJ3" s="313"/>
      <c r="DK3" s="313"/>
      <c r="DL3" s="313"/>
      <c r="DM3" s="313"/>
      <c r="DN3" s="313"/>
      <c r="DO3" s="313"/>
      <c r="DP3" s="313"/>
      <c r="DQ3" s="313"/>
      <c r="DR3" s="313"/>
      <c r="DS3" s="313"/>
      <c r="DT3" s="313"/>
      <c r="DU3" s="313"/>
      <c r="DV3" s="313"/>
      <c r="DW3" s="313"/>
      <c r="DX3" s="313"/>
      <c r="DY3" s="314"/>
      <c r="DZ3" s="285" t="s">
        <v>2</v>
      </c>
      <c r="EA3" s="285"/>
      <c r="EB3" s="285"/>
      <c r="EC3" s="285"/>
      <c r="ED3" s="295" t="s">
        <v>3</v>
      </c>
      <c r="EE3" s="296"/>
    </row>
    <row r="4" spans="1:139" s="27" customFormat="1" ht="30.75" customHeight="1" x14ac:dyDescent="0.2">
      <c r="A4" s="246" t="s">
        <v>4</v>
      </c>
      <c r="B4" s="246" t="s">
        <v>5</v>
      </c>
      <c r="C4" s="248" t="s">
        <v>6</v>
      </c>
      <c r="D4" s="250" t="s">
        <v>216</v>
      </c>
      <c r="E4" s="252" t="s">
        <v>7</v>
      </c>
      <c r="F4" s="250" t="s">
        <v>8</v>
      </c>
      <c r="G4" s="252" t="s">
        <v>9</v>
      </c>
      <c r="H4" s="252" t="s">
        <v>10</v>
      </c>
      <c r="I4" s="254" t="s">
        <v>11</v>
      </c>
      <c r="J4" s="279" t="s">
        <v>12</v>
      </c>
      <c r="K4" s="280"/>
      <c r="L4" s="280"/>
      <c r="M4" s="281"/>
      <c r="N4" s="279" t="s">
        <v>13</v>
      </c>
      <c r="O4" s="280"/>
      <c r="P4" s="280"/>
      <c r="Q4" s="281"/>
      <c r="R4" s="279" t="s">
        <v>14</v>
      </c>
      <c r="S4" s="280"/>
      <c r="T4" s="280"/>
      <c r="U4" s="281"/>
      <c r="V4" s="279" t="s">
        <v>15</v>
      </c>
      <c r="W4" s="280"/>
      <c r="X4" s="280"/>
      <c r="Y4" s="281"/>
      <c r="Z4" s="279" t="s">
        <v>16</v>
      </c>
      <c r="AA4" s="280"/>
      <c r="AB4" s="280"/>
      <c r="AC4" s="281"/>
      <c r="AD4" s="279" t="s">
        <v>17</v>
      </c>
      <c r="AE4" s="280"/>
      <c r="AF4" s="280"/>
      <c r="AG4" s="281"/>
      <c r="AH4" s="279" t="s">
        <v>18</v>
      </c>
      <c r="AI4" s="280"/>
      <c r="AJ4" s="280"/>
      <c r="AK4" s="281"/>
      <c r="AL4" s="279" t="s">
        <v>19</v>
      </c>
      <c r="AM4" s="280"/>
      <c r="AN4" s="280"/>
      <c r="AO4" s="281"/>
      <c r="AP4" s="279" t="s">
        <v>20</v>
      </c>
      <c r="AQ4" s="280"/>
      <c r="AR4" s="280"/>
      <c r="AS4" s="281"/>
      <c r="AT4" s="279" t="s">
        <v>21</v>
      </c>
      <c r="AU4" s="280"/>
      <c r="AV4" s="280"/>
      <c r="AW4" s="281"/>
      <c r="AX4" s="279" t="s">
        <v>22</v>
      </c>
      <c r="AY4" s="280"/>
      <c r="AZ4" s="280"/>
      <c r="BA4" s="281"/>
      <c r="BB4" s="279" t="s">
        <v>23</v>
      </c>
      <c r="BC4" s="280"/>
      <c r="BD4" s="280"/>
      <c r="BE4" s="281"/>
      <c r="BF4" s="279" t="s">
        <v>24</v>
      </c>
      <c r="BG4" s="280"/>
      <c r="BH4" s="280"/>
      <c r="BI4" s="281"/>
      <c r="BJ4" s="236" t="s">
        <v>25</v>
      </c>
      <c r="BK4" s="237"/>
      <c r="BL4" s="237"/>
      <c r="BM4" s="238"/>
      <c r="BN4" s="236" t="s">
        <v>25</v>
      </c>
      <c r="BO4" s="237"/>
      <c r="BP4" s="237"/>
      <c r="BQ4" s="238"/>
      <c r="BR4" s="236" t="s">
        <v>25</v>
      </c>
      <c r="BS4" s="237"/>
      <c r="BT4" s="237"/>
      <c r="BU4" s="238"/>
      <c r="BV4" s="236" t="s">
        <v>25</v>
      </c>
      <c r="BW4" s="237"/>
      <c r="BX4" s="237"/>
      <c r="BY4" s="238"/>
      <c r="BZ4" s="236" t="s">
        <v>25</v>
      </c>
      <c r="CA4" s="237"/>
      <c r="CB4" s="237"/>
      <c r="CC4" s="238"/>
      <c r="CD4" s="236" t="s">
        <v>25</v>
      </c>
      <c r="CE4" s="237"/>
      <c r="CF4" s="237"/>
      <c r="CG4" s="238"/>
      <c r="CH4" s="236" t="s">
        <v>25</v>
      </c>
      <c r="CI4" s="237"/>
      <c r="CJ4" s="237"/>
      <c r="CK4" s="238"/>
      <c r="CL4" s="236" t="s">
        <v>25</v>
      </c>
      <c r="CM4" s="237"/>
      <c r="CN4" s="237"/>
      <c r="CO4" s="238"/>
      <c r="CP4" s="236" t="s">
        <v>25</v>
      </c>
      <c r="CQ4" s="237"/>
      <c r="CR4" s="237"/>
      <c r="CS4" s="238"/>
      <c r="CT4" s="236" t="s">
        <v>25</v>
      </c>
      <c r="CU4" s="237"/>
      <c r="CV4" s="237"/>
      <c r="CW4" s="238"/>
      <c r="CX4" s="236" t="s">
        <v>25</v>
      </c>
      <c r="CY4" s="237"/>
      <c r="CZ4" s="237"/>
      <c r="DA4" s="238"/>
      <c r="DB4" s="236" t="s">
        <v>25</v>
      </c>
      <c r="DC4" s="237"/>
      <c r="DD4" s="237"/>
      <c r="DE4" s="238"/>
      <c r="DF4" s="236" t="s">
        <v>25</v>
      </c>
      <c r="DG4" s="237"/>
      <c r="DH4" s="237"/>
      <c r="DI4" s="238"/>
      <c r="DJ4" s="236" t="s">
        <v>25</v>
      </c>
      <c r="DK4" s="237"/>
      <c r="DL4" s="237"/>
      <c r="DM4" s="238"/>
      <c r="DN4" s="236" t="s">
        <v>25</v>
      </c>
      <c r="DO4" s="237"/>
      <c r="DP4" s="237"/>
      <c r="DQ4" s="238"/>
      <c r="DR4" s="236" t="s">
        <v>25</v>
      </c>
      <c r="DS4" s="237"/>
      <c r="DT4" s="237"/>
      <c r="DU4" s="238"/>
      <c r="DV4" s="236" t="s">
        <v>25</v>
      </c>
      <c r="DW4" s="237"/>
      <c r="DX4" s="237"/>
      <c r="DY4" s="238"/>
      <c r="DZ4" s="286"/>
      <c r="EA4" s="287"/>
      <c r="EB4" s="287"/>
      <c r="EC4" s="287"/>
      <c r="ED4" s="291" t="s">
        <v>26</v>
      </c>
      <c r="EE4" s="292"/>
      <c r="EF4" s="191"/>
      <c r="EG4" s="275" t="s">
        <v>27</v>
      </c>
      <c r="EH4" s="26"/>
      <c r="EI4" s="26"/>
    </row>
    <row r="5" spans="1:139" s="27" customFormat="1" ht="81" customHeight="1" thickBot="1" x14ac:dyDescent="0.25">
      <c r="A5" s="247"/>
      <c r="B5" s="247"/>
      <c r="C5" s="249"/>
      <c r="D5" s="251"/>
      <c r="E5" s="253"/>
      <c r="F5" s="251"/>
      <c r="G5" s="253"/>
      <c r="H5" s="253"/>
      <c r="I5" s="254"/>
      <c r="J5" s="233" t="s">
        <v>28</v>
      </c>
      <c r="K5" s="234"/>
      <c r="L5" s="234"/>
      <c r="M5" s="235"/>
      <c r="N5" s="233" t="s">
        <v>28</v>
      </c>
      <c r="O5" s="234"/>
      <c r="P5" s="234"/>
      <c r="Q5" s="235"/>
      <c r="R5" s="233" t="s">
        <v>28</v>
      </c>
      <c r="S5" s="234"/>
      <c r="T5" s="234"/>
      <c r="U5" s="235"/>
      <c r="V5" s="233" t="s">
        <v>28</v>
      </c>
      <c r="W5" s="234"/>
      <c r="X5" s="234"/>
      <c r="Y5" s="235"/>
      <c r="Z5" s="233" t="s">
        <v>28</v>
      </c>
      <c r="AA5" s="234"/>
      <c r="AB5" s="234"/>
      <c r="AC5" s="235"/>
      <c r="AD5" s="233" t="s">
        <v>28</v>
      </c>
      <c r="AE5" s="234"/>
      <c r="AF5" s="234"/>
      <c r="AG5" s="235"/>
      <c r="AH5" s="233" t="s">
        <v>28</v>
      </c>
      <c r="AI5" s="234"/>
      <c r="AJ5" s="234"/>
      <c r="AK5" s="235"/>
      <c r="AL5" s="233" t="s">
        <v>28</v>
      </c>
      <c r="AM5" s="234"/>
      <c r="AN5" s="234"/>
      <c r="AO5" s="235"/>
      <c r="AP5" s="233" t="s">
        <v>28</v>
      </c>
      <c r="AQ5" s="234"/>
      <c r="AR5" s="234"/>
      <c r="AS5" s="235"/>
      <c r="AT5" s="233" t="s">
        <v>28</v>
      </c>
      <c r="AU5" s="234"/>
      <c r="AV5" s="234"/>
      <c r="AW5" s="235"/>
      <c r="AX5" s="233" t="s">
        <v>28</v>
      </c>
      <c r="AY5" s="234"/>
      <c r="AZ5" s="234"/>
      <c r="BA5" s="235"/>
      <c r="BB5" s="233" t="s">
        <v>28</v>
      </c>
      <c r="BC5" s="234"/>
      <c r="BD5" s="234"/>
      <c r="BE5" s="235"/>
      <c r="BF5" s="233" t="s">
        <v>28</v>
      </c>
      <c r="BG5" s="234"/>
      <c r="BH5" s="234"/>
      <c r="BI5" s="235"/>
      <c r="BJ5" s="239" t="s">
        <v>29</v>
      </c>
      <c r="BK5" s="240"/>
      <c r="BL5" s="241" t="s">
        <v>30</v>
      </c>
      <c r="BM5" s="242"/>
      <c r="BN5" s="239" t="s">
        <v>29</v>
      </c>
      <c r="BO5" s="240"/>
      <c r="BP5" s="241" t="s">
        <v>30</v>
      </c>
      <c r="BQ5" s="242"/>
      <c r="BR5" s="239" t="s">
        <v>29</v>
      </c>
      <c r="BS5" s="240"/>
      <c r="BT5" s="241" t="s">
        <v>30</v>
      </c>
      <c r="BU5" s="242"/>
      <c r="BV5" s="239" t="s">
        <v>29</v>
      </c>
      <c r="BW5" s="240"/>
      <c r="BX5" s="241" t="s">
        <v>30</v>
      </c>
      <c r="BY5" s="242"/>
      <c r="BZ5" s="239" t="s">
        <v>29</v>
      </c>
      <c r="CA5" s="240"/>
      <c r="CB5" s="241" t="s">
        <v>30</v>
      </c>
      <c r="CC5" s="242"/>
      <c r="CD5" s="239" t="s">
        <v>29</v>
      </c>
      <c r="CE5" s="240"/>
      <c r="CF5" s="241" t="s">
        <v>30</v>
      </c>
      <c r="CG5" s="242"/>
      <c r="CH5" s="239" t="s">
        <v>29</v>
      </c>
      <c r="CI5" s="240"/>
      <c r="CJ5" s="241" t="s">
        <v>30</v>
      </c>
      <c r="CK5" s="242"/>
      <c r="CL5" s="239" t="s">
        <v>29</v>
      </c>
      <c r="CM5" s="240"/>
      <c r="CN5" s="241" t="s">
        <v>30</v>
      </c>
      <c r="CO5" s="242"/>
      <c r="CP5" s="239" t="s">
        <v>29</v>
      </c>
      <c r="CQ5" s="240"/>
      <c r="CR5" s="241" t="s">
        <v>30</v>
      </c>
      <c r="CS5" s="242"/>
      <c r="CT5" s="239" t="s">
        <v>29</v>
      </c>
      <c r="CU5" s="240"/>
      <c r="CV5" s="241" t="s">
        <v>30</v>
      </c>
      <c r="CW5" s="242"/>
      <c r="CX5" s="239" t="s">
        <v>29</v>
      </c>
      <c r="CY5" s="240"/>
      <c r="CZ5" s="241" t="s">
        <v>30</v>
      </c>
      <c r="DA5" s="242"/>
      <c r="DB5" s="239" t="s">
        <v>29</v>
      </c>
      <c r="DC5" s="240"/>
      <c r="DD5" s="241" t="s">
        <v>30</v>
      </c>
      <c r="DE5" s="242"/>
      <c r="DF5" s="239" t="s">
        <v>29</v>
      </c>
      <c r="DG5" s="240"/>
      <c r="DH5" s="241" t="s">
        <v>30</v>
      </c>
      <c r="DI5" s="242"/>
      <c r="DJ5" s="239" t="s">
        <v>29</v>
      </c>
      <c r="DK5" s="240"/>
      <c r="DL5" s="241" t="s">
        <v>30</v>
      </c>
      <c r="DM5" s="242"/>
      <c r="DN5" s="239" t="s">
        <v>29</v>
      </c>
      <c r="DO5" s="240"/>
      <c r="DP5" s="241" t="s">
        <v>30</v>
      </c>
      <c r="DQ5" s="242"/>
      <c r="DR5" s="239" t="s">
        <v>29</v>
      </c>
      <c r="DS5" s="240"/>
      <c r="DT5" s="241" t="s">
        <v>30</v>
      </c>
      <c r="DU5" s="242"/>
      <c r="DV5" s="239" t="s">
        <v>29</v>
      </c>
      <c r="DW5" s="240"/>
      <c r="DX5" s="241" t="s">
        <v>30</v>
      </c>
      <c r="DY5" s="242"/>
      <c r="DZ5" s="28"/>
      <c r="EA5" s="29"/>
      <c r="EB5" s="29"/>
      <c r="EC5" s="29"/>
      <c r="ED5" s="293" t="s">
        <v>31</v>
      </c>
      <c r="EE5" s="294"/>
      <c r="EF5" s="192"/>
      <c r="EG5" s="276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5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77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9865.85</v>
      </c>
      <c r="E7" s="46">
        <f>VLOOKUP(C7,CostoPersonale[[Descrizione]:[Spesa di personale netta
E=A-B-C+C1-D]],10,FALSE)</f>
        <v>857.37</v>
      </c>
      <c r="F7" s="47">
        <f>+D7-'Costo del personale'!G3</f>
        <v>9008.48</v>
      </c>
      <c r="G7" s="47">
        <f>VLOOKUP(C7,AltrePoste[[DESCRIZIONE]:[RETTIFICHE ALLA SPESA CORRENTE
D=A+A1+A2+B-C]],10,FALSE)</f>
        <v>0</v>
      </c>
      <c r="H7" s="232">
        <f>SUM(IF((F7+G7)&gt;=0,F7+G7,""))</f>
        <v>9008.48</v>
      </c>
      <c r="I7" s="49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857.37</v>
      </c>
      <c r="EE7" s="47">
        <f t="shared" ref="EE7:EE38" si="4">H7-(SUMIF($J$6:$EC$6,"importo altre spese",J7:EC7))</f>
        <v>9008.48</v>
      </c>
      <c r="EF7" s="47">
        <f t="shared" ref="EF7:EF38" si="5">IF((AND((ED7+EE7)=0)),0,IF((ED7+EE7)&lt;&gt;0,(ED7+EE7),""))</f>
        <v>9865.85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339171.38</v>
      </c>
      <c r="E8" s="46">
        <f>VLOOKUP(C8,CostoPersonale[[Descrizione]:[Spesa di personale netta
E=A-B-C+C1-D]],10,FALSE)</f>
        <v>275236.37</v>
      </c>
      <c r="F8" s="47">
        <f>+D8-'Costo del personale'!G4</f>
        <v>63935.010000000009</v>
      </c>
      <c r="G8" s="47">
        <f>VLOOKUP(C8,AltrePoste[[DESCRIZIONE]:[RETTIFICHE ALLA SPESA CORRENTE
D=A+A1+A2+B-C]],10,FALSE)</f>
        <v>0</v>
      </c>
      <c r="H8" s="232">
        <f>SUM(IF((F8+G8)&gt;=0,F8+G8,""))</f>
        <v>63935.010000000009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275236.37</v>
      </c>
      <c r="EE8" s="210">
        <f t="shared" si="4"/>
        <v>63935.010000000009</v>
      </c>
      <c r="EF8" s="47">
        <f t="shared" si="5"/>
        <v>339171.38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60801.720000000008</v>
      </c>
      <c r="E9" s="46">
        <f>VLOOKUP(C9,CostoPersonale[[Descrizione]:[Spesa di personale netta
E=A-B-C+C1-D]],10,FALSE)</f>
        <v>859.51</v>
      </c>
      <c r="F9" s="47">
        <f>+D9-'Costo del personale'!G5</f>
        <v>59942.210000000006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59942.210000000006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859.51</v>
      </c>
      <c r="EE9" s="210">
        <f t="shared" si="4"/>
        <v>59942.210000000006</v>
      </c>
      <c r="EF9" s="47">
        <f t="shared" si="5"/>
        <v>60801.720000000008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2451.2800000000002</v>
      </c>
      <c r="E10" s="46">
        <f>VLOOKUP(C10,CostoPersonale[[Descrizione]:[Spesa di personale netta
E=A-B-C+C1-D]],10,FALSE)</f>
        <v>0</v>
      </c>
      <c r="F10" s="47">
        <f>+D10-'Costo del personale'!G6</f>
        <v>2451.2800000000002</v>
      </c>
      <c r="G10" s="47">
        <f>VLOOKUP(C10,AltrePoste[[DESCRIZIONE]:[RETTIFICHE ALLA SPESA CORRENTE
D=A+A1+A2+B-C]],10,FALSE)</f>
        <v>0</v>
      </c>
      <c r="H10" s="48">
        <f t="shared" si="66"/>
        <v>2451.2800000000002</v>
      </c>
      <c r="I10" s="49" t="str">
        <f t="shared" si="0"/>
        <v>!!!</v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0</v>
      </c>
      <c r="EE10" s="210">
        <f t="shared" si="4"/>
        <v>2451.2800000000002</v>
      </c>
      <c r="EF10" s="47">
        <f t="shared" si="5"/>
        <v>2451.2800000000002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3941.93</v>
      </c>
      <c r="E11" s="46">
        <f>VLOOKUP(C11,CostoPersonale[[Descrizione]:[Spesa di personale netta
E=A-B-C+C1-D]],10,FALSE)</f>
        <v>0</v>
      </c>
      <c r="F11" s="47">
        <f>+D11-'Costo del personale'!G7</f>
        <v>3941.93</v>
      </c>
      <c r="G11" s="47">
        <f>VLOOKUP(C11,AltrePoste[[DESCRIZIONE]:[RETTIFICHE ALLA SPESA CORRENTE
D=A+A1+A2+B-C]],10,FALSE)</f>
        <v>0</v>
      </c>
      <c r="H11" s="232">
        <f t="shared" si="66"/>
        <v>3941.93</v>
      </c>
      <c r="I11" s="49" t="str">
        <f t="shared" si="0"/>
        <v>!!!</v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3941.93</v>
      </c>
      <c r="EF11" s="47">
        <f t="shared" si="5"/>
        <v>3941.93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28757.040000000001</v>
      </c>
      <c r="E12" s="46">
        <f>VLOOKUP(C12,CostoPersonale[[Descrizione]:[Spesa di personale netta
E=A-B-C+C1-D]],10,FALSE)</f>
        <v>26411.320000000003</v>
      </c>
      <c r="F12" s="47">
        <f>+D12-'Costo del personale'!G8</f>
        <v>2345.7199999999975</v>
      </c>
      <c r="G12" s="47">
        <f>VLOOKUP(C12,AltrePoste[[DESCRIZIONE]:[RETTIFICHE ALLA SPESA CORRENTE
D=A+A1+A2+B-C]],10,FALSE)</f>
        <v>0</v>
      </c>
      <c r="H12" s="232">
        <f t="shared" si="66"/>
        <v>2345.7199999999975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26411.320000000003</v>
      </c>
      <c r="EE12" s="210">
        <f t="shared" si="4"/>
        <v>2345.7199999999975</v>
      </c>
      <c r="EF12" s="47">
        <f t="shared" si="5"/>
        <v>28757.040000000001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/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0</v>
      </c>
      <c r="EE13" s="210">
        <f t="shared" si="4"/>
        <v>0</v>
      </c>
      <c r="EF13" s="47">
        <f t="shared" si="5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167409.14000000001</v>
      </c>
      <c r="E14" s="46">
        <f>VLOOKUP(C14,CostoPersonale[[Descrizione]:[Spesa di personale netta
E=A-B-C+C1-D]],10,FALSE)</f>
        <v>1587.6</v>
      </c>
      <c r="F14" s="47">
        <f>+D14-'Costo del personale'!G10</f>
        <v>165821.54</v>
      </c>
      <c r="G14" s="47">
        <f>VLOOKUP(C14,AltrePoste[[DESCRIZIONE]:[RETTIFICHE ALLA SPESA CORRENTE
D=A+A1+A2+B-C]],10,FALSE)</f>
        <v>0</v>
      </c>
      <c r="H14" s="232">
        <f t="shared" si="66"/>
        <v>165821.54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1587.6</v>
      </c>
      <c r="EE14" s="210">
        <f t="shared" si="4"/>
        <v>165821.54</v>
      </c>
      <c r="EF14" s="47">
        <f t="shared" si="5"/>
        <v>167409.14000000001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32451.489999999998</v>
      </c>
      <c r="E16" s="46">
        <f>VLOOKUP(C16,CostoPersonale[[Descrizione]:[Spesa di personale netta
E=A-B-C+C1-D]],10,FALSE)</f>
        <v>20722.72</v>
      </c>
      <c r="F16" s="47">
        <f>+D16-'Costo del personale'!G12</f>
        <v>11728.769999999997</v>
      </c>
      <c r="G16" s="47">
        <f>VLOOKUP(C16,AltrePoste[[DESCRIZIONE]:[RETTIFICHE ALLA SPESA CORRENTE
D=A+A1+A2+B-C]],10,FALSE)</f>
        <v>0</v>
      </c>
      <c r="H16" s="48">
        <f t="shared" si="66"/>
        <v>11728.769999999997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20722.72</v>
      </c>
      <c r="EE16" s="210">
        <f t="shared" si="4"/>
        <v>11728.769999999997</v>
      </c>
      <c r="EF16" s="47">
        <f t="shared" si="5"/>
        <v>32451.489999999998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5914.1200000000008</v>
      </c>
      <c r="E17" s="46">
        <f>VLOOKUP(C17,CostoPersonale[[Descrizione]:[Spesa di personale netta
E=A-B-C+C1-D]],10,FALSE)</f>
        <v>0</v>
      </c>
      <c r="F17" s="47">
        <f>+D17-'Costo del personale'!G13</f>
        <v>5914.1200000000008</v>
      </c>
      <c r="G17" s="47">
        <f>VLOOKUP(C17,AltrePoste[[DESCRIZIONE]:[RETTIFICHE ALLA SPESA CORRENTE
D=A+A1+A2+B-C]],10,FALSE)</f>
        <v>0</v>
      </c>
      <c r="H17" s="232">
        <f t="shared" si="66"/>
        <v>5914.1200000000008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0</v>
      </c>
      <c r="EE17" s="210">
        <f t="shared" si="4"/>
        <v>5914.1200000000008</v>
      </c>
      <c r="EF17" s="47">
        <f t="shared" si="5"/>
        <v>5914.1200000000008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181101.24</v>
      </c>
      <c r="E20" s="46">
        <f>VLOOKUP(C20,CostoPersonale[[Descrizione]:[Spesa di personale netta
E=A-B-C+C1-D]],10,FALSE)</f>
        <v>119886.02</v>
      </c>
      <c r="F20" s="47">
        <f>+D20-'Costo del personale'!G16</f>
        <v>61215.219999999987</v>
      </c>
      <c r="G20" s="47">
        <f>VLOOKUP(C20,AltrePoste[[DESCRIZIONE]:[RETTIFICHE ALLA SPESA CORRENTE
D=A+A1+A2+B-C]],10,FALSE)</f>
        <v>0</v>
      </c>
      <c r="H20" s="48">
        <f t="shared" si="66"/>
        <v>61215.219999999987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119886.02</v>
      </c>
      <c r="EE20" s="210">
        <f t="shared" si="4"/>
        <v>61215.219999999987</v>
      </c>
      <c r="EF20" s="47">
        <f t="shared" si="5"/>
        <v>181101.24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2280.61</v>
      </c>
      <c r="E22" s="46">
        <f>VLOOKUP(C22,CostoPersonale[[Descrizione]:[Spesa di personale netta
E=A-B-C+C1-D]],10,FALSE)</f>
        <v>0</v>
      </c>
      <c r="F22" s="47">
        <f>+D22-'Costo del personale'!G18</f>
        <v>2280.61</v>
      </c>
      <c r="G22" s="47">
        <f>VLOOKUP(C22,AltrePoste[[DESCRIZIONE]:[RETTIFICHE ALLA SPESA CORRENTE
D=A+A1+A2+B-C]],10,FALSE)</f>
        <v>0</v>
      </c>
      <c r="H22" s="232">
        <f t="shared" si="66"/>
        <v>2280.61</v>
      </c>
      <c r="I22" s="49" t="str">
        <f t="shared" si="0"/>
        <v>!!!</v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2280.61</v>
      </c>
      <c r="EF22" s="47">
        <f t="shared" si="5"/>
        <v>2280.61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11499.1</v>
      </c>
      <c r="E23" s="46">
        <f>VLOOKUP(C23,CostoPersonale[[Descrizione]:[Spesa di personale netta
E=A-B-C+C1-D]],10,FALSE)</f>
        <v>0</v>
      </c>
      <c r="F23" s="47">
        <f>+D23-'Costo del personale'!G19</f>
        <v>11499.1</v>
      </c>
      <c r="G23" s="47">
        <f>VLOOKUP(C23,AltrePoste[[DESCRIZIONE]:[RETTIFICHE ALLA SPESA CORRENTE
D=A+A1+A2+B-C]],10,FALSE)</f>
        <v>0</v>
      </c>
      <c r="H23" s="232">
        <f t="shared" si="66"/>
        <v>11499.1</v>
      </c>
      <c r="I23" s="49" t="str">
        <f t="shared" si="0"/>
        <v>!!!</v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11499.1</v>
      </c>
      <c r="EF23" s="47">
        <f t="shared" si="5"/>
        <v>11499.1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212605.16000000003</v>
      </c>
      <c r="E26" s="46">
        <f>VLOOKUP(C26,CostoPersonale[[Descrizione]:[Spesa di personale netta
E=A-B-C+C1-D]],10,FALSE)</f>
        <v>0</v>
      </c>
      <c r="F26" s="47">
        <f>+D26-'Costo del personale'!G22</f>
        <v>212605.16000000003</v>
      </c>
      <c r="G26" s="47">
        <f>VLOOKUP(C26,AltrePoste[[DESCRIZIONE]:[RETTIFICHE ALLA SPESA CORRENTE
D=A+A1+A2+B-C]],10,FALSE)</f>
        <v>0</v>
      </c>
      <c r="H26" s="232">
        <f t="shared" si="66"/>
        <v>212605.16000000003</v>
      </c>
      <c r="I26" s="49" t="str">
        <f t="shared" si="0"/>
        <v>!!!</v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0</v>
      </c>
      <c r="EE26" s="210">
        <f t="shared" si="4"/>
        <v>212605.16000000003</v>
      </c>
      <c r="EF26" s="47">
        <f t="shared" si="5"/>
        <v>212605.16000000003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34031.630000000005</v>
      </c>
      <c r="E27" s="46">
        <f>VLOOKUP(C27,CostoPersonale[[Descrizione]:[Spesa di personale netta
E=A-B-C+C1-D]],10,FALSE)</f>
        <v>793.8</v>
      </c>
      <c r="F27" s="47">
        <f>+D27-'Costo del personale'!G23</f>
        <v>33237.83</v>
      </c>
      <c r="G27" s="47">
        <f>VLOOKUP(C27,AltrePoste[[DESCRIZIONE]:[RETTIFICHE ALLA SPESA CORRENTE
D=A+A1+A2+B-C]],10,FALSE)</f>
        <v>0</v>
      </c>
      <c r="H27" s="232">
        <f t="shared" si="66"/>
        <v>33237.83</v>
      </c>
      <c r="I27" s="49" t="str">
        <f t="shared" si="0"/>
        <v>!!!</v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793.8</v>
      </c>
      <c r="EE27" s="210">
        <f t="shared" si="4"/>
        <v>33237.83</v>
      </c>
      <c r="EF27" s="47">
        <f t="shared" si="5"/>
        <v>34031.630000000005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2">
        <f t="shared" si="66"/>
        <v>0</v>
      </c>
      <c r="I29" s="49" t="str">
        <f t="shared" si="0"/>
        <v/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0</v>
      </c>
      <c r="EE29" s="210">
        <f t="shared" si="4"/>
        <v>0</v>
      </c>
      <c r="EF29" s="47">
        <f t="shared" si="5"/>
        <v>0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2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2">
        <f t="shared" si="66"/>
        <v>0</v>
      </c>
      <c r="I31" s="49" t="str">
        <f t="shared" si="0"/>
        <v/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0</v>
      </c>
      <c r="EF31" s="47">
        <f t="shared" si="5"/>
        <v>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2">
        <f t="shared" si="66"/>
        <v>0</v>
      </c>
      <c r="I32" s="49" t="str">
        <f t="shared" si="0"/>
        <v/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0</v>
      </c>
      <c r="EE32" s="210">
        <f t="shared" si="4"/>
        <v>0</v>
      </c>
      <c r="EF32" s="47">
        <f t="shared" si="5"/>
        <v>0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48">
        <f t="shared" si="66"/>
        <v>0</v>
      </c>
      <c r="I33" s="49" t="str">
        <f t="shared" si="0"/>
        <v/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0</v>
      </c>
      <c r="EE33" s="210">
        <f t="shared" si="4"/>
        <v>0</v>
      </c>
      <c r="EF33" s="47">
        <f t="shared" si="5"/>
        <v>0</v>
      </c>
      <c r="EG33" s="194"/>
    </row>
    <row r="34" spans="1:137" s="51" customFormat="1" ht="24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2">
        <f>SUM(IF((F34+G34)&gt;=0,F34+G34,""))</f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48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2">
        <f t="shared" si="66"/>
        <v>0</v>
      </c>
      <c r="I36" s="49" t="str">
        <f t="shared" si="0"/>
        <v/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0</v>
      </c>
      <c r="EE36" s="210">
        <f t="shared" si="4"/>
        <v>0</v>
      </c>
      <c r="EF36" s="47">
        <f t="shared" si="5"/>
        <v>0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24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2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48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88036.24</v>
      </c>
      <c r="E48" s="46">
        <f>VLOOKUP(C48,CostoPersonale[[Descrizione]:[Spesa di personale netta
E=A-B-C+C1-D]],10,FALSE)</f>
        <v>0</v>
      </c>
      <c r="F48" s="47">
        <f>+D48-'Costo del personale'!G44</f>
        <v>88036.24</v>
      </c>
      <c r="G48" s="47">
        <f>VLOOKUP(C48,AltrePoste[[DESCRIZIONE]:[RETTIFICHE ALLA SPESA CORRENTE
D=A+A1+A2+B-C]],10,FALSE)</f>
        <v>0</v>
      </c>
      <c r="H48" s="48">
        <f t="shared" si="66"/>
        <v>88036.24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88036.24</v>
      </c>
      <c r="EF48" s="47">
        <f t="shared" si="70"/>
        <v>88036.24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48">
        <f t="shared" si="66"/>
        <v>0</v>
      </c>
      <c r="I49" s="49" t="str">
        <f t="shared" si="67"/>
        <v/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0</v>
      </c>
      <c r="EF49" s="47">
        <f t="shared" si="70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542855.85</v>
      </c>
      <c r="E50" s="46">
        <f>VLOOKUP(C50,CostoPersonale[[Descrizione]:[Spesa di personale netta
E=A-B-C+C1-D]],10,FALSE)</f>
        <v>0</v>
      </c>
      <c r="F50" s="47">
        <f>+D50-'Costo del personale'!G46</f>
        <v>542855.85</v>
      </c>
      <c r="G50" s="47">
        <f>VLOOKUP(C50,AltrePoste[[DESCRIZIONE]:[RETTIFICHE ALLA SPESA CORRENTE
D=A+A1+A2+B-C]],10,FALSE)</f>
        <v>0</v>
      </c>
      <c r="H50" s="48">
        <f t="shared" si="66"/>
        <v>542855.85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0</v>
      </c>
      <c r="EE50" s="210">
        <f t="shared" si="69"/>
        <v>542855.85</v>
      </c>
      <c r="EF50" s="47">
        <f t="shared" si="70"/>
        <v>542855.85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156477.32</v>
      </c>
      <c r="E51" s="46">
        <f>VLOOKUP(C51,CostoPersonale[[Descrizione]:[Spesa di personale netta
E=A-B-C+C1-D]],10,FALSE)</f>
        <v>500</v>
      </c>
      <c r="F51" s="47">
        <f>+D51-'Costo del personale'!G47</f>
        <v>155977.32</v>
      </c>
      <c r="G51" s="47">
        <f>VLOOKUP(C51,AltrePoste[[DESCRIZIONE]:[RETTIFICHE ALLA SPESA CORRENTE
D=A+A1+A2+B-C]],10,FALSE)</f>
        <v>0</v>
      </c>
      <c r="H51" s="48">
        <f t="shared" si="66"/>
        <v>155977.32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500</v>
      </c>
      <c r="EE51" s="210">
        <f t="shared" si="69"/>
        <v>155977.32</v>
      </c>
      <c r="EF51" s="47">
        <f t="shared" si="70"/>
        <v>156477.32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315856.96999999997</v>
      </c>
      <c r="E52" s="46">
        <f>VLOOKUP(C52,CostoPersonale[[Descrizione]:[Spesa di personale netta
E=A-B-C+C1-D]],10,FALSE)</f>
        <v>0</v>
      </c>
      <c r="F52" s="47">
        <f>+D52-'Costo del personale'!G48</f>
        <v>315856.96999999997</v>
      </c>
      <c r="G52" s="47">
        <f>VLOOKUP(C52,AltrePoste[[DESCRIZIONE]:[RETTIFICHE ALLA SPESA CORRENTE
D=A+A1+A2+B-C]],10,FALSE)</f>
        <v>0</v>
      </c>
      <c r="H52" s="48">
        <f t="shared" si="66"/>
        <v>315856.96999999997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315856.96999999997</v>
      </c>
      <c r="EF52" s="47">
        <f t="shared" si="70"/>
        <v>315856.96999999997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9428.61</v>
      </c>
      <c r="E53" s="46">
        <f>VLOOKUP(C53,CostoPersonale[[Descrizione]:[Spesa di personale netta
E=A-B-C+C1-D]],10,FALSE)</f>
        <v>0</v>
      </c>
      <c r="F53" s="47">
        <f>+D53-'Costo del personale'!G49</f>
        <v>9428.61</v>
      </c>
      <c r="G53" s="47">
        <f>VLOOKUP(C53,AltrePoste[[DESCRIZIONE]:[RETTIFICHE ALLA SPESA CORRENTE
D=A+A1+A2+B-C]],10,FALSE)</f>
        <v>0</v>
      </c>
      <c r="H53" s="48">
        <f t="shared" si="66"/>
        <v>9428.61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0</v>
      </c>
      <c r="EE53" s="210">
        <f t="shared" si="69"/>
        <v>9428.61</v>
      </c>
      <c r="EF53" s="47">
        <f t="shared" si="70"/>
        <v>9428.61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3000</v>
      </c>
      <c r="E54" s="46">
        <f>VLOOKUP(C54,CostoPersonale[[Descrizione]:[Spesa di personale netta
E=A-B-C+C1-D]],10,FALSE)</f>
        <v>0</v>
      </c>
      <c r="F54" s="47">
        <f>+D54-'Costo del personale'!G50</f>
        <v>3000</v>
      </c>
      <c r="G54" s="47">
        <f>VLOOKUP(C54,AltrePoste[[DESCRIZIONE]:[RETTIFICHE ALLA SPESA CORRENTE
D=A+A1+A2+B-C]],10,FALSE)</f>
        <v>0</v>
      </c>
      <c r="H54" s="48">
        <f t="shared" si="66"/>
        <v>3000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3000</v>
      </c>
      <c r="EF54" s="47">
        <f t="shared" si="70"/>
        <v>3000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48">
        <f t="shared" si="66"/>
        <v>0</v>
      </c>
      <c r="I55" s="49" t="str">
        <f t="shared" si="67"/>
        <v/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0</v>
      </c>
      <c r="EF55" s="47">
        <f t="shared" si="70"/>
        <v>0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38946.83</v>
      </c>
      <c r="E56" s="46">
        <f>VLOOKUP(C56,CostoPersonale[[Descrizione]:[Spesa di personale netta
E=A-B-C+C1-D]],10,FALSE)</f>
        <v>38196.83</v>
      </c>
      <c r="F56" s="47">
        <f>+D56-'Costo del personale'!G52</f>
        <v>750</v>
      </c>
      <c r="G56" s="47">
        <f>VLOOKUP(C56,AltrePoste[[DESCRIZIONE]:[RETTIFICHE ALLA SPESA CORRENTE
D=A+A1+A2+B-C]],10,FALSE)</f>
        <v>0</v>
      </c>
      <c r="H56" s="48">
        <f t="shared" si="66"/>
        <v>750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38196.83</v>
      </c>
      <c r="EE56" s="210">
        <f t="shared" si="69"/>
        <v>750</v>
      </c>
      <c r="EF56" s="47">
        <f t="shared" si="70"/>
        <v>38946.83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48">
        <f t="shared" si="66"/>
        <v>0</v>
      </c>
      <c r="I57" s="49" t="str">
        <f t="shared" si="67"/>
        <v/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48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48">
        <f t="shared" si="66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48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48">
        <f t="shared" si="66"/>
        <v>0</v>
      </c>
      <c r="I61" s="49" t="str">
        <f t="shared" si="67"/>
        <v/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0</v>
      </c>
      <c r="EF61" s="47">
        <f t="shared" si="70"/>
        <v>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48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48">
        <f t="shared" si="66"/>
        <v>0</v>
      </c>
      <c r="I63" s="49" t="str">
        <f t="shared" si="67"/>
        <v/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0</v>
      </c>
      <c r="EE63" s="210">
        <f t="shared" si="69"/>
        <v>0</v>
      </c>
      <c r="EF63" s="47">
        <f t="shared" si="70"/>
        <v>0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48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48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48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48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48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48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48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48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2246883.5099999998</v>
      </c>
      <c r="E72" s="60">
        <f>SUM(E7:E71)</f>
        <v>485051.54000000004</v>
      </c>
      <c r="F72" s="61">
        <f>SUM(F7:F71)</f>
        <v>1761831.97</v>
      </c>
      <c r="G72" s="61">
        <f>SUM(G7:G71)</f>
        <v>0</v>
      </c>
      <c r="H72" s="60">
        <f>SUM(H7:H71)</f>
        <v>1761831.97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485051.54000000004</v>
      </c>
      <c r="EE72" s="210">
        <f>SUM(EE7:EE71)</f>
        <v>1761831.97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88" t="s">
        <v>110</v>
      </c>
      <c r="G74" s="288"/>
      <c r="H74" s="288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59" t="s">
        <v>112</v>
      </c>
      <c r="G75" s="259"/>
      <c r="H75" s="260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78" t="s">
        <v>113</v>
      </c>
      <c r="K76" s="262"/>
      <c r="L76" s="262"/>
      <c r="M76" s="263"/>
      <c r="N76" s="261" t="s">
        <v>114</v>
      </c>
      <c r="O76" s="262"/>
      <c r="P76" s="262"/>
      <c r="Q76" s="263"/>
      <c r="R76" s="261" t="s">
        <v>115</v>
      </c>
      <c r="S76" s="262"/>
      <c r="T76" s="262"/>
      <c r="U76" s="263"/>
      <c r="V76" s="261" t="s">
        <v>116</v>
      </c>
      <c r="W76" s="262"/>
      <c r="X76" s="262"/>
      <c r="Y76" s="263"/>
      <c r="Z76" s="261" t="s">
        <v>117</v>
      </c>
      <c r="AA76" s="262"/>
      <c r="AB76" s="262"/>
      <c r="AC76" s="263"/>
      <c r="AD76" s="261" t="s">
        <v>118</v>
      </c>
      <c r="AE76" s="262"/>
      <c r="AF76" s="262"/>
      <c r="AG76" s="263"/>
      <c r="AH76" s="261" t="s">
        <v>119</v>
      </c>
      <c r="AI76" s="262"/>
      <c r="AJ76" s="262"/>
      <c r="AK76" s="263"/>
      <c r="AL76" s="261" t="s">
        <v>120</v>
      </c>
      <c r="AM76" s="262"/>
      <c r="AN76" s="262"/>
      <c r="AO76" s="263"/>
      <c r="AP76" s="261" t="s">
        <v>121</v>
      </c>
      <c r="AQ76" s="262"/>
      <c r="AR76" s="262"/>
      <c r="AS76" s="263"/>
      <c r="AT76" s="261" t="s">
        <v>122</v>
      </c>
      <c r="AU76" s="262"/>
      <c r="AV76" s="262"/>
      <c r="AW76" s="263"/>
      <c r="AX76" s="261" t="s">
        <v>123</v>
      </c>
      <c r="AY76" s="262"/>
      <c r="AZ76" s="262"/>
      <c r="BA76" s="263"/>
      <c r="BB76" s="261" t="s">
        <v>124</v>
      </c>
      <c r="BC76" s="262"/>
      <c r="BD76" s="262"/>
      <c r="BE76" s="263"/>
      <c r="BF76" s="261" t="s">
        <v>125</v>
      </c>
      <c r="BG76" s="262"/>
      <c r="BH76" s="262"/>
      <c r="BI76" s="263"/>
      <c r="BJ76" s="256"/>
      <c r="BK76" s="257"/>
      <c r="BL76" s="257"/>
      <c r="BM76" s="258"/>
      <c r="BN76" s="256"/>
      <c r="BO76" s="257"/>
      <c r="BP76" s="257"/>
      <c r="BQ76" s="258"/>
      <c r="BR76" s="256"/>
      <c r="BS76" s="257"/>
      <c r="BT76" s="257"/>
      <c r="BU76" s="258"/>
      <c r="BV76" s="256"/>
      <c r="BW76" s="257"/>
      <c r="BX76" s="257"/>
      <c r="BY76" s="258"/>
      <c r="BZ76" s="256"/>
      <c r="CA76" s="257"/>
      <c r="CB76" s="257"/>
      <c r="CC76" s="258"/>
      <c r="CD76" s="243"/>
      <c r="CE76" s="244"/>
      <c r="CF76" s="244"/>
      <c r="CG76" s="245"/>
      <c r="CH76" s="243"/>
      <c r="CI76" s="244"/>
      <c r="CJ76" s="244"/>
      <c r="CK76" s="245"/>
      <c r="CL76" s="243"/>
      <c r="CM76" s="244"/>
      <c r="CN76" s="244"/>
      <c r="CO76" s="245"/>
      <c r="CP76" s="243"/>
      <c r="CQ76" s="244"/>
      <c r="CR76" s="244"/>
      <c r="CS76" s="245"/>
      <c r="CT76" s="243"/>
      <c r="CU76" s="244"/>
      <c r="CV76" s="244"/>
      <c r="CW76" s="245"/>
      <c r="CX76" s="243"/>
      <c r="CY76" s="244"/>
      <c r="CZ76" s="244"/>
      <c r="DA76" s="245"/>
      <c r="DB76" s="243"/>
      <c r="DC76" s="244"/>
      <c r="DD76" s="244"/>
      <c r="DE76" s="245"/>
      <c r="DF76" s="243"/>
      <c r="DG76" s="244"/>
      <c r="DH76" s="244"/>
      <c r="DI76" s="245"/>
      <c r="DJ76" s="243"/>
      <c r="DK76" s="244"/>
      <c r="DL76" s="244"/>
      <c r="DM76" s="245"/>
      <c r="DN76" s="243"/>
      <c r="DO76" s="244"/>
      <c r="DP76" s="244"/>
      <c r="DQ76" s="245"/>
      <c r="DR76" s="243"/>
      <c r="DS76" s="244"/>
      <c r="DT76" s="244"/>
      <c r="DU76" s="245"/>
      <c r="DV76" s="243"/>
      <c r="DW76" s="244"/>
      <c r="DX76" s="244"/>
      <c r="DY76" s="245"/>
      <c r="DZ76" s="282" t="s">
        <v>126</v>
      </c>
      <c r="EA76" s="283"/>
      <c r="EB76" s="283"/>
      <c r="EC76" s="284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52" activePane="bottomRight" state="frozen"/>
      <selection pane="topRight" activeCell="H1" sqref="H1"/>
      <selection pane="bottomLeft" activeCell="A3" sqref="A3"/>
      <selection pane="bottomRight" activeCell="G11" sqref="G11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316" t="s">
        <v>127</v>
      </c>
      <c r="I1" s="317"/>
      <c r="J1" s="317"/>
      <c r="K1" s="318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857.37</v>
      </c>
      <c r="F3" s="116">
        <v>0</v>
      </c>
      <c r="G3" s="117">
        <f>SUM(CostoPersonale[[#This Row],[personale]:[comando]])</f>
        <v>857.37</v>
      </c>
      <c r="H3" s="226"/>
      <c r="I3" s="226"/>
      <c r="J3" s="226"/>
      <c r="K3" s="227"/>
      <c r="L3" s="117">
        <f>SUM(IF((G3-H3-I3+J3-K3)&gt;=0,G3-H3-I3+J3-K3,""))</f>
        <v>857.37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42756.75</v>
      </c>
      <c r="E4" s="116">
        <v>2779.62</v>
      </c>
      <c r="F4" s="116">
        <v>229700</v>
      </c>
      <c r="G4" s="117">
        <f>SUM(CostoPersonale[[#This Row],[personale]:[comando]])</f>
        <v>275236.37</v>
      </c>
      <c r="H4" s="226"/>
      <c r="I4" s="226"/>
      <c r="J4" s="226"/>
      <c r="K4" s="226"/>
      <c r="L4" s="117">
        <f>SUM(IF((G4-H4-I4+J4-K4)&gt;=0,G4-H4-I4+J4-K4,""))</f>
        <v>275236.37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732</v>
      </c>
      <c r="E5" s="116">
        <v>127.51</v>
      </c>
      <c r="F5" s="116">
        <v>0</v>
      </c>
      <c r="G5" s="117">
        <f>SUM(CostoPersonale[[#This Row],[personale]:[comando]])</f>
        <v>859.51</v>
      </c>
      <c r="H5" s="226"/>
      <c r="I5" s="227"/>
      <c r="J5" s="226"/>
      <c r="K5" s="227"/>
      <c r="L5" s="117">
        <f t="shared" ref="L5:L67" si="0">SUM(IF((G5-H5-I5+J5-K5)&gt;=0,G5-H5-I5+J5-K5,""))</f>
        <v>859.51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25007.410000000003</v>
      </c>
      <c r="E8" s="116">
        <v>1403.91</v>
      </c>
      <c r="F8" s="116">
        <v>0</v>
      </c>
      <c r="G8" s="117">
        <f>SUM(CostoPersonale[[#This Row],[personale]:[comando]])</f>
        <v>26411.320000000003</v>
      </c>
      <c r="H8" s="226"/>
      <c r="I8" s="226"/>
      <c r="J8" s="226"/>
      <c r="K8" s="226"/>
      <c r="L8" s="117">
        <f t="shared" si="0"/>
        <v>26411.320000000003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1485.6</v>
      </c>
      <c r="E10" s="116">
        <v>102</v>
      </c>
      <c r="F10" s="116">
        <v>0</v>
      </c>
      <c r="G10" s="117">
        <f>SUM(CostoPersonale[[#This Row],[personale]:[comando]])</f>
        <v>1587.6</v>
      </c>
      <c r="H10" s="226"/>
      <c r="I10" s="226"/>
      <c r="J10" s="227"/>
      <c r="K10" s="226"/>
      <c r="L10" s="117">
        <f t="shared" si="0"/>
        <v>1587.6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19762.300000000003</v>
      </c>
      <c r="E12" s="116">
        <v>960.42</v>
      </c>
      <c r="F12" s="116">
        <v>0</v>
      </c>
      <c r="G12" s="117">
        <f>SUM(CostoPersonale[[#This Row],[personale]:[comando]])</f>
        <v>20722.72</v>
      </c>
      <c r="H12" s="226"/>
      <c r="I12" s="226"/>
      <c r="J12" s="226"/>
      <c r="K12" s="226"/>
      <c r="L12" s="117">
        <f t="shared" si="0"/>
        <v>20722.72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0</v>
      </c>
      <c r="E13" s="116">
        <v>0</v>
      </c>
      <c r="F13" s="116">
        <v>0</v>
      </c>
      <c r="G13" s="117">
        <f>SUM(CostoPersonale[[#This Row],[personale]:[comando]])</f>
        <v>0</v>
      </c>
      <c r="H13" s="227"/>
      <c r="I13" s="226"/>
      <c r="J13" s="227"/>
      <c r="K13" s="226"/>
      <c r="L13" s="117">
        <f t="shared" si="0"/>
        <v>0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112470.66</v>
      </c>
      <c r="E16" s="116">
        <v>7415.36</v>
      </c>
      <c r="F16" s="116">
        <v>0</v>
      </c>
      <c r="G16" s="117">
        <f>SUM(CostoPersonale[[#This Row],[personale]:[comando]])</f>
        <v>119886.02</v>
      </c>
      <c r="H16" s="226"/>
      <c r="I16" s="226"/>
      <c r="J16" s="226"/>
      <c r="K16" s="226"/>
      <c r="L16" s="117">
        <f t="shared" si="0"/>
        <v>119886.02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0</v>
      </c>
      <c r="E22" s="116">
        <v>0</v>
      </c>
      <c r="F22" s="116">
        <v>0</v>
      </c>
      <c r="G22" s="117">
        <f>SUM(CostoPersonale[[#This Row],[personale]:[comando]])</f>
        <v>0</v>
      </c>
      <c r="H22" s="226"/>
      <c r="I22" s="226"/>
      <c r="J22" s="226"/>
      <c r="K22" s="226"/>
      <c r="L22" s="117">
        <f t="shared" si="0"/>
        <v>0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742.8</v>
      </c>
      <c r="E23" s="116">
        <v>51</v>
      </c>
      <c r="F23" s="116">
        <v>0</v>
      </c>
      <c r="G23" s="117">
        <f>SUM(CostoPersonale[[#This Row],[personale]:[comando]])</f>
        <v>793.8</v>
      </c>
      <c r="H23" s="226"/>
      <c r="I23" s="226"/>
      <c r="J23" s="226"/>
      <c r="K23" s="226"/>
      <c r="L23" s="117">
        <f t="shared" si="0"/>
        <v>793.8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0</v>
      </c>
      <c r="E46" s="116">
        <v>0</v>
      </c>
      <c r="F46" s="116">
        <v>0</v>
      </c>
      <c r="G46" s="117">
        <f>SUM(CostoPersonale[[#This Row],[personale]:[comando]])</f>
        <v>0</v>
      </c>
      <c r="H46" s="226"/>
      <c r="I46" s="226"/>
      <c r="J46" s="226"/>
      <c r="K46" s="226"/>
      <c r="L46" s="117">
        <f t="shared" si="0"/>
        <v>0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500</v>
      </c>
      <c r="F47" s="116">
        <v>0</v>
      </c>
      <c r="G47" s="117">
        <f>SUM(CostoPersonale[[#This Row],[personale]:[comando]])</f>
        <v>500</v>
      </c>
      <c r="H47" s="226"/>
      <c r="I47" s="226"/>
      <c r="J47" s="226"/>
      <c r="K47" s="226"/>
      <c r="L47" s="117">
        <f t="shared" si="0"/>
        <v>500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35807.67</v>
      </c>
      <c r="E52" s="116">
        <v>2389.16</v>
      </c>
      <c r="F52" s="116">
        <v>0</v>
      </c>
      <c r="G52" s="117">
        <f>SUM(CostoPersonale[[#This Row],[personale]:[comando]])</f>
        <v>38196.83</v>
      </c>
      <c r="H52" s="226"/>
      <c r="I52" s="226"/>
      <c r="J52" s="226"/>
      <c r="K52" s="226"/>
      <c r="L52" s="117">
        <f t="shared" si="0"/>
        <v>38196.83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0</v>
      </c>
      <c r="E59" s="116">
        <v>0</v>
      </c>
      <c r="F59" s="116">
        <v>0</v>
      </c>
      <c r="G59" s="117">
        <f>SUM(CostoPersonale[[#This Row],[personale]:[comando]])</f>
        <v>0</v>
      </c>
      <c r="H59" s="226"/>
      <c r="I59" s="226"/>
      <c r="J59" s="226"/>
      <c r="K59" s="226"/>
      <c r="L59" s="117">
        <f t="shared" si="0"/>
        <v>0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238765.19</v>
      </c>
      <c r="E68" s="122">
        <f>SUBTOTAL(109,CostoPersonale[irap])</f>
        <v>16586.349999999999</v>
      </c>
      <c r="F68" s="122">
        <f>SUBTOTAL(109,CostoPersonale[comando])</f>
        <v>229700</v>
      </c>
      <c r="G68" s="118">
        <f>SUBTOTAL(109,CostoPersonale[REDDITI DA LAVORO DIPENDENTE E ONERI
dato BDAP
(oneri diretti + oneri riflessi + irap + rimborso personale in comando)
A])</f>
        <v>485051.54000000004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485051.54000000004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315">
        <f>IF(I68&lt;&gt;J68,"ERRORE DI QUADRATURA",0)</f>
        <v>0</v>
      </c>
      <c r="J69" s="315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485051.54000000004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485051.54000000004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7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2026-07-20T10:38:24Z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